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255" windowWidth="28530" windowHeight="12270" activeTab="2"/>
  </bookViews>
  <sheets>
    <sheet name="Highland Falls" sheetId="8" r:id="rId1"/>
    <sheet name="2015 24-Hr Minimum Day Curve" sheetId="2" r:id="rId2"/>
    <sheet name="2016 24-Hr Forecasted Net Curve" sheetId="3" r:id="rId3"/>
  </sheets>
  <definedNames>
    <definedName name="_Day1" localSheetId="0">'Highland Falls'!#REF!</definedName>
    <definedName name="_Day1_IsWD" localSheetId="0">TRUE</definedName>
    <definedName name="_Day10" localSheetId="0">'Highland Falls'!$C$16:$Z$16</definedName>
    <definedName name="_Day10_IsWD" localSheetId="0">TRUE</definedName>
    <definedName name="_Day100" localSheetId="0">'Highland Falls'!$C$106:$Z$106</definedName>
    <definedName name="_Day100_IsWD" localSheetId="0">TRUE</definedName>
    <definedName name="_Day101" localSheetId="0">'Highland Falls'!$C$107:$Z$107</definedName>
    <definedName name="_Day101_IsWD" localSheetId="0">TRUE</definedName>
    <definedName name="_Day102" localSheetId="0">'Highland Falls'!$C$108:$Z$108</definedName>
    <definedName name="_Day102_IsWD" localSheetId="0">TRUE</definedName>
    <definedName name="_Day103" localSheetId="0">'Highland Falls'!$C$109:$Z$109</definedName>
    <definedName name="_Day103_IsWD" localSheetId="0">TRUE</definedName>
    <definedName name="_Day104" localSheetId="0">'Highland Falls'!$C$110:$Z$110</definedName>
    <definedName name="_Day104_IsWD" localSheetId="0">FALSE</definedName>
    <definedName name="_Day105" localSheetId="0">'Highland Falls'!$C$111:$Z$111</definedName>
    <definedName name="_Day105_IsWD" localSheetId="0">FALSE</definedName>
    <definedName name="_Day106" localSheetId="0">'Highland Falls'!$C$112:$Z$112</definedName>
    <definedName name="_Day106_IsWD" localSheetId="0">TRUE</definedName>
    <definedName name="_Day107" localSheetId="0">'Highland Falls'!$C$113:$Z$113</definedName>
    <definedName name="_Day107_IsWD" localSheetId="0">TRUE</definedName>
    <definedName name="_Day108" localSheetId="0">'Highland Falls'!$C$114:$Z$114</definedName>
    <definedName name="_Day108_IsWD" localSheetId="0">TRUE</definedName>
    <definedName name="_Day109" localSheetId="0">'Highland Falls'!$C$115:$Z$115</definedName>
    <definedName name="_Day109_IsWD" localSheetId="0">TRUE</definedName>
    <definedName name="_Day11" localSheetId="0">'Highland Falls'!$C$17:$Z$17</definedName>
    <definedName name="_Day11_IsWD" localSheetId="0">TRUE</definedName>
    <definedName name="_Day110" localSheetId="0">'Highland Falls'!$C$116:$Z$116</definedName>
    <definedName name="_Day110_IsWD" localSheetId="0">TRUE</definedName>
    <definedName name="_Day111" localSheetId="0">'Highland Falls'!$C$117:$Z$117</definedName>
    <definedName name="_Day111_IsWD" localSheetId="0">FALSE</definedName>
    <definedName name="_Day112" localSheetId="0">'Highland Falls'!$C$118:$Z$118</definedName>
    <definedName name="_Day112_IsWD" localSheetId="0">FALSE</definedName>
    <definedName name="_Day113" localSheetId="0">'Highland Falls'!$C$119:$Z$119</definedName>
    <definedName name="_Day113_IsWD" localSheetId="0">TRUE</definedName>
    <definedName name="_Day114" localSheetId="0">'Highland Falls'!$C$120:$Z$120</definedName>
    <definedName name="_Day114_IsWD" localSheetId="0">TRUE</definedName>
    <definedName name="_Day115" localSheetId="0">'Highland Falls'!$C$121:$Z$121</definedName>
    <definedName name="_Day115_IsWD" localSheetId="0">TRUE</definedName>
    <definedName name="_Day116" localSheetId="0">'Highland Falls'!$C$122:$Z$122</definedName>
    <definedName name="_Day116_IsWD" localSheetId="0">TRUE</definedName>
    <definedName name="_Day117" localSheetId="0">'Highland Falls'!$C$123:$Z$123</definedName>
    <definedName name="_Day117_IsWD" localSheetId="0">TRUE</definedName>
    <definedName name="_Day118" localSheetId="0">'Highland Falls'!$C$124:$Z$124</definedName>
    <definedName name="_Day118_IsWD" localSheetId="0">FALSE</definedName>
    <definedName name="_Day119" localSheetId="0">'Highland Falls'!$C$125:$Z$125</definedName>
    <definedName name="_Day119_IsWD" localSheetId="0">FALSE</definedName>
    <definedName name="_Day12" localSheetId="0">'Highland Falls'!$C$18:$Z$18</definedName>
    <definedName name="_Day12_IsWD" localSheetId="0">TRUE</definedName>
    <definedName name="_Day120" localSheetId="0">'Highland Falls'!$C$126:$Z$126</definedName>
    <definedName name="_Day120_IsWD" localSheetId="0">TRUE</definedName>
    <definedName name="_Day121" localSheetId="0">'Highland Falls'!$C$127:$Z$127</definedName>
    <definedName name="_Day121_IsWD" localSheetId="0">TRUE</definedName>
    <definedName name="_Day122" localSheetId="0">'Highland Falls'!$C$128:$Z$128</definedName>
    <definedName name="_Day122_IsWD" localSheetId="0">TRUE</definedName>
    <definedName name="_Day123" localSheetId="0">'Highland Falls'!$C$129:$Z$129</definedName>
    <definedName name="_Day123_IsWD" localSheetId="0">TRUE</definedName>
    <definedName name="_Day124" localSheetId="0">'Highland Falls'!$C$130:$Z$130</definedName>
    <definedName name="_Day124_IsWD" localSheetId="0">TRUE</definedName>
    <definedName name="_Day125" localSheetId="0">'Highland Falls'!$C$131:$Z$131</definedName>
    <definedName name="_Day125_IsWD" localSheetId="0">FALSE</definedName>
    <definedName name="_Day126" localSheetId="0">'Highland Falls'!$C$132:$Z$132</definedName>
    <definedName name="_Day126_IsWD" localSheetId="0">FALSE</definedName>
    <definedName name="_Day127" localSheetId="0">'Highland Falls'!$C$133:$Z$133</definedName>
    <definedName name="_Day127_IsWD" localSheetId="0">TRUE</definedName>
    <definedName name="_Day128" localSheetId="0">'Highland Falls'!$C$134:$Z$134</definedName>
    <definedName name="_Day128_IsWD" localSheetId="0">TRUE</definedName>
    <definedName name="_Day129" localSheetId="0">'Highland Falls'!$C$135:$Z$135</definedName>
    <definedName name="_Day129_IsWD" localSheetId="0">TRUE</definedName>
    <definedName name="_Day13" localSheetId="0">'Highland Falls'!$C$19:$Z$19</definedName>
    <definedName name="_Day13_IsWD" localSheetId="0">FALSE</definedName>
    <definedName name="_Day130" localSheetId="0">'Highland Falls'!$C$136:$Z$136</definedName>
    <definedName name="_Day130_IsWD" localSheetId="0">TRUE</definedName>
    <definedName name="_Day131" localSheetId="0">'Highland Falls'!$C$137:$Z$137</definedName>
    <definedName name="_Day131_IsWD" localSheetId="0">TRUE</definedName>
    <definedName name="_Day132" localSheetId="0">'Highland Falls'!$C$138:$Z$138</definedName>
    <definedName name="_Day132_IsWD" localSheetId="0">FALSE</definedName>
    <definedName name="_Day133" localSheetId="0">'Highland Falls'!$C$139:$Z$139</definedName>
    <definedName name="_Day133_IsWD" localSheetId="0">FALSE</definedName>
    <definedName name="_Day134" localSheetId="0">'Highland Falls'!$C$140:$Z$140</definedName>
    <definedName name="_Day134_IsWD" localSheetId="0">TRUE</definedName>
    <definedName name="_Day135" localSheetId="0">'Highland Falls'!$C$141:$Z$141</definedName>
    <definedName name="_Day135_IsWD" localSheetId="0">TRUE</definedName>
    <definedName name="_Day136" localSheetId="0">'Highland Falls'!$C$142:$Z$142</definedName>
    <definedName name="_Day136_IsWD" localSheetId="0">TRUE</definedName>
    <definedName name="_Day137" localSheetId="0">'Highland Falls'!$C$143:$Z$143</definedName>
    <definedName name="_Day137_IsWD" localSheetId="0">TRUE</definedName>
    <definedName name="_Day138" localSheetId="0">'Highland Falls'!$C$144:$Z$144</definedName>
    <definedName name="_Day138_IsWD" localSheetId="0">TRUE</definedName>
    <definedName name="_Day139" localSheetId="0">'Highland Falls'!$C$145:$Z$145</definedName>
    <definedName name="_Day139_IsWD" localSheetId="0">FALSE</definedName>
    <definedName name="_Day14" localSheetId="0">'Highland Falls'!$C$20:$Z$20</definedName>
    <definedName name="_Day14_IsWD" localSheetId="0">FALSE</definedName>
    <definedName name="_Day140" localSheetId="0">'Highland Falls'!$C$146:$Z$146</definedName>
    <definedName name="_Day140_IsWD" localSheetId="0">FALSE</definedName>
    <definedName name="_Day141" localSheetId="0">'Highland Falls'!$C$147:$Z$147</definedName>
    <definedName name="_Day141_IsWD" localSheetId="0">TRUE</definedName>
    <definedName name="_Day142" localSheetId="0">'Highland Falls'!$C$148:$Z$148</definedName>
    <definedName name="_Day142_IsWD" localSheetId="0">TRUE</definedName>
    <definedName name="_Day143" localSheetId="0">'Highland Falls'!$C$149:$Z$149</definedName>
    <definedName name="_Day143_IsWD" localSheetId="0">TRUE</definedName>
    <definedName name="_Day144" localSheetId="0">'Highland Falls'!$C$150:$Z$150</definedName>
    <definedName name="_Day144_IsWD" localSheetId="0">TRUE</definedName>
    <definedName name="_Day145" localSheetId="0">'Highland Falls'!$C$151:$Z$151</definedName>
    <definedName name="_Day145_IsWD" localSheetId="0">TRUE</definedName>
    <definedName name="_Day146" localSheetId="0">'Highland Falls'!$C$152:$Z$152</definedName>
    <definedName name="_Day146_IsWD" localSheetId="0">FALSE</definedName>
    <definedName name="_Day147" localSheetId="0">'Highland Falls'!$C$153:$Z$153</definedName>
    <definedName name="_Day147_IsWD" localSheetId="0">FALSE</definedName>
    <definedName name="_Day148" localSheetId="0">'Highland Falls'!$C$154:$Z$154</definedName>
    <definedName name="_Day148_IsWD" localSheetId="0">FALSE</definedName>
    <definedName name="_Day149" localSheetId="0">'Highland Falls'!$C$155:$Z$155</definedName>
    <definedName name="_Day149_IsWD" localSheetId="0">TRUE</definedName>
    <definedName name="_Day15" localSheetId="0">'Highland Falls'!$C$21:$Z$21</definedName>
    <definedName name="_Day15_IsWD" localSheetId="0">TRUE</definedName>
    <definedName name="_Day150" localSheetId="0">'Highland Falls'!$C$156:$Z$156</definedName>
    <definedName name="_Day150_IsWD" localSheetId="0">TRUE</definedName>
    <definedName name="_Day151" localSheetId="0">'Highland Falls'!$C$157:$Z$157</definedName>
    <definedName name="_Day151_IsWD" localSheetId="0">TRUE</definedName>
    <definedName name="_Day152" localSheetId="0">'Highland Falls'!$C$158:$Z$158</definedName>
    <definedName name="_Day152_IsWD" localSheetId="0">TRUE</definedName>
    <definedName name="_Day153" localSheetId="0">'Highland Falls'!$C$159:$Z$159</definedName>
    <definedName name="_Day153_IsWD" localSheetId="0">FALSE</definedName>
    <definedName name="_Day154" localSheetId="0">'Highland Falls'!$C$160:$Z$160</definedName>
    <definedName name="_Day154_IsWD" localSheetId="0">FALSE</definedName>
    <definedName name="_Day155" localSheetId="0">'Highland Falls'!$C$161:$Z$161</definedName>
    <definedName name="_Day155_IsWD" localSheetId="0">TRUE</definedName>
    <definedName name="_Day156" localSheetId="0">'Highland Falls'!$C$162:$Z$162</definedName>
    <definedName name="_Day156_IsWD" localSheetId="0">TRUE</definedName>
    <definedName name="_Day157" localSheetId="0">'Highland Falls'!$C$163:$Z$163</definedName>
    <definedName name="_Day157_IsWD" localSheetId="0">TRUE</definedName>
    <definedName name="_Day158" localSheetId="0">'Highland Falls'!$C$164:$Z$164</definedName>
    <definedName name="_Day158_IsWD" localSheetId="0">TRUE</definedName>
    <definedName name="_Day159" localSheetId="0">'Highland Falls'!$C$165:$Z$165</definedName>
    <definedName name="_Day159_IsWD" localSheetId="0">TRUE</definedName>
    <definedName name="_Day16" localSheetId="0">'Highland Falls'!$C$22:$Z$22</definedName>
    <definedName name="_Day16_IsWD" localSheetId="0">TRUE</definedName>
    <definedName name="_Day160" localSheetId="0">'Highland Falls'!$C$166:$Z$166</definedName>
    <definedName name="_Day160_IsWD" localSheetId="0">FALSE</definedName>
    <definedName name="_Day161" localSheetId="0">'Highland Falls'!$C$167:$Z$167</definedName>
    <definedName name="_Day161_IsWD" localSheetId="0">FALSE</definedName>
    <definedName name="_Day162" localSheetId="0">'Highland Falls'!$C$168:$Z$168</definedName>
    <definedName name="_Day162_IsWD" localSheetId="0">TRUE</definedName>
    <definedName name="_Day163" localSheetId="0">'Highland Falls'!$C$169:$Z$169</definedName>
    <definedName name="_Day163_IsWD" localSheetId="0">TRUE</definedName>
    <definedName name="_Day164" localSheetId="0">'Highland Falls'!$C$170:$Z$170</definedName>
    <definedName name="_Day164_IsWD" localSheetId="0">TRUE</definedName>
    <definedName name="_Day165" localSheetId="0">'Highland Falls'!$C$171:$Z$171</definedName>
    <definedName name="_Day165_IsWD" localSheetId="0">TRUE</definedName>
    <definedName name="_Day166" localSheetId="0">'Highland Falls'!$C$172:$Z$172</definedName>
    <definedName name="_Day166_IsWD" localSheetId="0">TRUE</definedName>
    <definedName name="_Day167" localSheetId="0">'Highland Falls'!$C$173:$Z$173</definedName>
    <definedName name="_Day167_IsWD" localSheetId="0">FALSE</definedName>
    <definedName name="_Day168" localSheetId="0">'Highland Falls'!$C$174:$Z$174</definedName>
    <definedName name="_Day168_IsWD" localSheetId="0">FALSE</definedName>
    <definedName name="_Day169" localSheetId="0">'Highland Falls'!$C$175:$Z$175</definedName>
    <definedName name="_Day169_IsWD" localSheetId="0">TRUE</definedName>
    <definedName name="_Day17" localSheetId="0">'Highland Falls'!$C$23:$Z$23</definedName>
    <definedName name="_Day17_IsWD" localSheetId="0">TRUE</definedName>
    <definedName name="_Day170" localSheetId="0">'Highland Falls'!$C$176:$Z$176</definedName>
    <definedName name="_Day170_IsWD" localSheetId="0">TRUE</definedName>
    <definedName name="_Day171" localSheetId="0">'Highland Falls'!$C$177:$Z$177</definedName>
    <definedName name="_Day171_IsWD" localSheetId="0">TRUE</definedName>
    <definedName name="_Day172" localSheetId="0">'Highland Falls'!$C$178:$Z$178</definedName>
    <definedName name="_Day172_IsWD" localSheetId="0">TRUE</definedName>
    <definedName name="_Day173" localSheetId="0">'Highland Falls'!$C$179:$Z$179</definedName>
    <definedName name="_Day173_IsWD" localSheetId="0">TRUE</definedName>
    <definedName name="_Day174" localSheetId="0">'Highland Falls'!$C$180:$Z$180</definedName>
    <definedName name="_Day174_IsWD" localSheetId="0">FALSE</definedName>
    <definedName name="_Day175" localSheetId="0">'Highland Falls'!$C$181:$Z$181</definedName>
    <definedName name="_Day175_IsWD" localSheetId="0">FALSE</definedName>
    <definedName name="_Day176" localSheetId="0">'Highland Falls'!$C$182:$Z$182</definedName>
    <definedName name="_Day176_IsWD" localSheetId="0">TRUE</definedName>
    <definedName name="_Day177" localSheetId="0">'Highland Falls'!$C$183:$Z$183</definedName>
    <definedName name="_Day177_IsWD" localSheetId="0">TRUE</definedName>
    <definedName name="_Day178" localSheetId="0">'Highland Falls'!$C$184:$Z$184</definedName>
    <definedName name="_Day178_IsWD" localSheetId="0">TRUE</definedName>
    <definedName name="_Day179" localSheetId="0">'Highland Falls'!$C$185:$Z$185</definedName>
    <definedName name="_Day179_IsWD" localSheetId="0">TRUE</definedName>
    <definedName name="_Day18" localSheetId="0">'Highland Falls'!$C$24:$Z$24</definedName>
    <definedName name="_Day18_IsWD" localSheetId="0">TRUE</definedName>
    <definedName name="_Day180" localSheetId="0">'Highland Falls'!$C$186:$Z$186</definedName>
    <definedName name="_Day180_IsWD" localSheetId="0">TRUE</definedName>
    <definedName name="_Day181" localSheetId="0">'Highland Falls'!$C$187:$Z$187</definedName>
    <definedName name="_Day181_IsWD" localSheetId="0">FALSE</definedName>
    <definedName name="_Day182" localSheetId="0">'Highland Falls'!$C$188:$Z$188</definedName>
    <definedName name="_Day182_IsWD" localSheetId="0">FALSE</definedName>
    <definedName name="_Day183" localSheetId="0">'Highland Falls'!$C$189:$Z$189</definedName>
    <definedName name="_Day183_IsWD" localSheetId="0">TRUE</definedName>
    <definedName name="_Day184" localSheetId="0">'Highland Falls'!$C$190:$Z$190</definedName>
    <definedName name="_Day184_IsWD" localSheetId="0">TRUE</definedName>
    <definedName name="_Day185" localSheetId="0">'Highland Falls'!$C$191:$Z$191</definedName>
    <definedName name="_Day185_IsWD" localSheetId="0">TRUE</definedName>
    <definedName name="_Day186" localSheetId="0">'Highland Falls'!$C$192:$Z$192</definedName>
    <definedName name="_Day186_IsWD" localSheetId="0">FALSE</definedName>
    <definedName name="_Day187" localSheetId="0">'Highland Falls'!$C$193:$Z$193</definedName>
    <definedName name="_Day187_IsWD" localSheetId="0">TRUE</definedName>
    <definedName name="_Day188" localSheetId="0">'Highland Falls'!$C$194:$Z$194</definedName>
    <definedName name="_Day188_IsWD" localSheetId="0">FALSE</definedName>
    <definedName name="_Day189" localSheetId="0">'Highland Falls'!$C$195:$Z$195</definedName>
    <definedName name="_Day189_IsWD" localSheetId="0">FALSE</definedName>
    <definedName name="_Day19" localSheetId="0">'Highland Falls'!$C$25:$Z$25</definedName>
    <definedName name="_Day19_IsWD" localSheetId="0">TRUE</definedName>
    <definedName name="_Day190" localSheetId="0">'Highland Falls'!$C$196:$Z$196</definedName>
    <definedName name="_Day190_IsWD" localSheetId="0">TRUE</definedName>
    <definedName name="_Day191" localSheetId="0">'Highland Falls'!$C$197:$Z$197</definedName>
    <definedName name="_Day191_IsWD" localSheetId="0">TRUE</definedName>
    <definedName name="_Day192" localSheetId="0">'Highland Falls'!$C$198:$Z$198</definedName>
    <definedName name="_Day192_IsWD" localSheetId="0">TRUE</definedName>
    <definedName name="_Day193" localSheetId="0">'Highland Falls'!$C$199:$Z$199</definedName>
    <definedName name="_Day193_IsWD" localSheetId="0">TRUE</definedName>
    <definedName name="_Day194" localSheetId="0">'Highland Falls'!$C$200:$Z$200</definedName>
    <definedName name="_Day194_IsWD" localSheetId="0">TRUE</definedName>
    <definedName name="_Day195" localSheetId="0">'Highland Falls'!$C$201:$Z$201</definedName>
    <definedName name="_Day195_IsWD" localSheetId="0">FALSE</definedName>
    <definedName name="_Day196" localSheetId="0">'Highland Falls'!$C$202:$Z$202</definedName>
    <definedName name="_Day196_IsWD" localSheetId="0">FALSE</definedName>
    <definedName name="_Day197" localSheetId="0">'Highland Falls'!$C$203:$Z$203</definedName>
    <definedName name="_Day197_IsWD" localSheetId="0">TRUE</definedName>
    <definedName name="_Day198" localSheetId="0">'Highland Falls'!$C$204:$Z$204</definedName>
    <definedName name="_Day198_IsWD" localSheetId="0">TRUE</definedName>
    <definedName name="_Day199" localSheetId="0">'Highland Falls'!$C$205:$Z$205</definedName>
    <definedName name="_Day199_IsWD" localSheetId="0">TRUE</definedName>
    <definedName name="_Day2" localSheetId="0">'Highland Falls'!$C$8:$Z$8</definedName>
    <definedName name="_Day2_IsWD" localSheetId="0">FALSE</definedName>
    <definedName name="_Day20" localSheetId="0">'Highland Falls'!$C$26:$Z$26</definedName>
    <definedName name="_Day20_IsWD" localSheetId="0">FALSE</definedName>
    <definedName name="_Day200" localSheetId="0">'Highland Falls'!$C$206:$Z$206</definedName>
    <definedName name="_Day200_IsWD" localSheetId="0">TRUE</definedName>
    <definedName name="_Day201" localSheetId="0">'Highland Falls'!$C$207:$Z$207</definedName>
    <definedName name="_Day201_IsWD" localSheetId="0">TRUE</definedName>
    <definedName name="_Day202" localSheetId="0">'Highland Falls'!$C$208:$Z$208</definedName>
    <definedName name="_Day202_IsWD" localSheetId="0">FALSE</definedName>
    <definedName name="_Day203" localSheetId="0">'Highland Falls'!$C$209:$Z$209</definedName>
    <definedName name="_Day203_IsWD" localSheetId="0">FALSE</definedName>
    <definedName name="_Day204" localSheetId="0">'Highland Falls'!$C$210:$Z$210</definedName>
    <definedName name="_Day204_IsWD" localSheetId="0">TRUE</definedName>
    <definedName name="_Day205" localSheetId="0">'Highland Falls'!$C$211:$Z$211</definedName>
    <definedName name="_Day205_IsWD" localSheetId="0">TRUE</definedName>
    <definedName name="_Day206" localSheetId="0">'Highland Falls'!$C$212:$Z$212</definedName>
    <definedName name="_Day206_IsWD" localSheetId="0">TRUE</definedName>
    <definedName name="_Day207" localSheetId="0">'Highland Falls'!$C$213:$Z$213</definedName>
    <definedName name="_Day207_IsWD" localSheetId="0">TRUE</definedName>
    <definedName name="_Day208" localSheetId="0">'Highland Falls'!$C$214:$Z$214</definedName>
    <definedName name="_Day208_IsWD" localSheetId="0">TRUE</definedName>
    <definedName name="_Day209" localSheetId="0">'Highland Falls'!$C$215:$Z$215</definedName>
    <definedName name="_Day209_IsWD" localSheetId="0">FALSE</definedName>
    <definedName name="_Day21" localSheetId="0">'Highland Falls'!$C$27:$Z$27</definedName>
    <definedName name="_Day21_IsWD" localSheetId="0">FALSE</definedName>
    <definedName name="_Day210" localSheetId="0">'Highland Falls'!$C$216:$Z$216</definedName>
    <definedName name="_Day210_IsWD" localSheetId="0">FALSE</definedName>
    <definedName name="_Day211" localSheetId="0">'Highland Falls'!$C$217:$Z$217</definedName>
    <definedName name="_Day211_IsWD" localSheetId="0">TRUE</definedName>
    <definedName name="_Day212" localSheetId="0">'Highland Falls'!$C$218:$Z$218</definedName>
    <definedName name="_Day212_IsWD" localSheetId="0">TRUE</definedName>
    <definedName name="_Day213" localSheetId="0">'Highland Falls'!$C$219:$Z$219</definedName>
    <definedName name="_Day213_IsWD" localSheetId="0">TRUE</definedName>
    <definedName name="_Day214" localSheetId="0">'Highland Falls'!$C$220:$Z$220</definedName>
    <definedName name="_Day214_IsWD" localSheetId="0">TRUE</definedName>
    <definedName name="_Day215" localSheetId="0">'Highland Falls'!$C$221:$Z$221</definedName>
    <definedName name="_Day215_IsWD" localSheetId="0">TRUE</definedName>
    <definedName name="_Day216" localSheetId="0">'Highland Falls'!$C$222:$Z$222</definedName>
    <definedName name="_Day216_IsWD" localSheetId="0">FALSE</definedName>
    <definedName name="_Day217" localSheetId="0">'Highland Falls'!$C$223:$Z$223</definedName>
    <definedName name="_Day217_IsWD" localSheetId="0">FALSE</definedName>
    <definedName name="_Day218" localSheetId="0">'Highland Falls'!$C$224:$Z$224</definedName>
    <definedName name="_Day218_IsWD" localSheetId="0">TRUE</definedName>
    <definedName name="_Day219" localSheetId="0">'Highland Falls'!$C$225:$Z$225</definedName>
    <definedName name="_Day219_IsWD" localSheetId="0">TRUE</definedName>
    <definedName name="_Day22" localSheetId="0">'Highland Falls'!$C$28:$Z$28</definedName>
    <definedName name="_Day22_IsWD" localSheetId="0">FALSE</definedName>
    <definedName name="_Day220" localSheetId="0">'Highland Falls'!$C$226:$Z$226</definedName>
    <definedName name="_Day220_IsWD" localSheetId="0">TRUE</definedName>
    <definedName name="_Day221" localSheetId="0">'Highland Falls'!$C$227:$Z$227</definedName>
    <definedName name="_Day221_IsWD" localSheetId="0">TRUE</definedName>
    <definedName name="_Day222" localSheetId="0">'Highland Falls'!$C$228:$Z$228</definedName>
    <definedName name="_Day222_IsWD" localSheetId="0">TRUE</definedName>
    <definedName name="_Day223" localSheetId="0">'Highland Falls'!$C$229:$Z$229</definedName>
    <definedName name="_Day223_IsWD" localSheetId="0">FALSE</definedName>
    <definedName name="_Day224" localSheetId="0">'Highland Falls'!$C$230:$Z$230</definedName>
    <definedName name="_Day224_IsWD" localSheetId="0">FALSE</definedName>
    <definedName name="_Day225" localSheetId="0">'Highland Falls'!$C$231:$Z$231</definedName>
    <definedName name="_Day225_IsWD" localSheetId="0">TRUE</definedName>
    <definedName name="_Day226" localSheetId="0">'Highland Falls'!$C$232:$Z$232</definedName>
    <definedName name="_Day226_IsWD" localSheetId="0">TRUE</definedName>
    <definedName name="_Day227" localSheetId="0">'Highland Falls'!$C$233:$Z$233</definedName>
    <definedName name="_Day227_IsWD" localSheetId="0">TRUE</definedName>
    <definedName name="_Day228" localSheetId="0">'Highland Falls'!$C$234:$Z$234</definedName>
    <definedName name="_Day228_IsWD" localSheetId="0">TRUE</definedName>
    <definedName name="_Day229" localSheetId="0">'Highland Falls'!$C$235:$Z$235</definedName>
    <definedName name="_Day229_IsWD" localSheetId="0">TRUE</definedName>
    <definedName name="_Day23" localSheetId="0">'Highland Falls'!$C$29:$Z$29</definedName>
    <definedName name="_Day23_IsWD" localSheetId="0">TRUE</definedName>
    <definedName name="_Day230" localSheetId="0">'Highland Falls'!$C$236:$Z$236</definedName>
    <definedName name="_Day230_IsWD" localSheetId="0">FALSE</definedName>
    <definedName name="_Day231" localSheetId="0">'Highland Falls'!$C$237:$Z$237</definedName>
    <definedName name="_Day231_IsWD" localSheetId="0">FALSE</definedName>
    <definedName name="_Day232" localSheetId="0">'Highland Falls'!$C$238:$Z$238</definedName>
    <definedName name="_Day232_IsWD" localSheetId="0">TRUE</definedName>
    <definedName name="_Day233" localSheetId="0">'Highland Falls'!$C$239:$Z$239</definedName>
    <definedName name="_Day233_IsWD" localSheetId="0">TRUE</definedName>
    <definedName name="_Day234" localSheetId="0">'Highland Falls'!$C$240:$Z$240</definedName>
    <definedName name="_Day234_IsWD" localSheetId="0">TRUE</definedName>
    <definedName name="_Day235" localSheetId="0">'Highland Falls'!$C$241:$Z$241</definedName>
    <definedName name="_Day235_IsWD" localSheetId="0">TRUE</definedName>
    <definedName name="_Day236" localSheetId="0">'Highland Falls'!$C$242:$Z$242</definedName>
    <definedName name="_Day236_IsWD" localSheetId="0">TRUE</definedName>
    <definedName name="_Day237" localSheetId="0">'Highland Falls'!$C$243:$Z$243</definedName>
    <definedName name="_Day237_IsWD" localSheetId="0">FALSE</definedName>
    <definedName name="_Day238" localSheetId="0">'Highland Falls'!$C$244:$Z$244</definedName>
    <definedName name="_Day238_IsWD" localSheetId="0">FALSE</definedName>
    <definedName name="_Day239" localSheetId="0">'Highland Falls'!$C$245:$Z$245</definedName>
    <definedName name="_Day239_IsWD" localSheetId="0">TRUE</definedName>
    <definedName name="_Day24" localSheetId="0">'Highland Falls'!$C$30:$Z$30</definedName>
    <definedName name="_Day24_IsWD" localSheetId="0">TRUE</definedName>
    <definedName name="_Day240" localSheetId="0">'Highland Falls'!$C$246:$Z$246</definedName>
    <definedName name="_Day240_IsWD" localSheetId="0">TRUE</definedName>
    <definedName name="_Day241" localSheetId="0">'Highland Falls'!$C$247:$Z$247</definedName>
    <definedName name="_Day241_IsWD" localSheetId="0">TRUE</definedName>
    <definedName name="_Day242" localSheetId="0">'Highland Falls'!$C$248:$Z$248</definedName>
    <definedName name="_Day242_IsWD" localSheetId="0">TRUE</definedName>
    <definedName name="_Day243" localSheetId="0">'Highland Falls'!$C$249:$Z$249</definedName>
    <definedName name="_Day243_IsWD" localSheetId="0">TRUE</definedName>
    <definedName name="_Day244" localSheetId="0">'Highland Falls'!$C$250:$Z$250</definedName>
    <definedName name="_Day244_IsWD" localSheetId="0">FALSE</definedName>
    <definedName name="_Day245" localSheetId="0">'Highland Falls'!$C$251:$Z$251</definedName>
    <definedName name="_Day245_IsWD" localSheetId="0">FALSE</definedName>
    <definedName name="_Day246" localSheetId="0">'Highland Falls'!$C$252:$Z$252</definedName>
    <definedName name="_Day246_IsWD" localSheetId="0">FALSE</definedName>
    <definedName name="_Day247" localSheetId="0">'Highland Falls'!$C$253:$Z$253</definedName>
    <definedName name="_Day247_IsWD" localSheetId="0">TRUE</definedName>
    <definedName name="_Day248" localSheetId="0">'Highland Falls'!$C$254:$Z$254</definedName>
    <definedName name="_Day248_IsWD" localSheetId="0">TRUE</definedName>
    <definedName name="_Day249" localSheetId="0">'Highland Falls'!$C$255:$Z$255</definedName>
    <definedName name="_Day249_IsWD" localSheetId="0">TRUE</definedName>
    <definedName name="_Day25" localSheetId="0">'Highland Falls'!$C$31:$Z$31</definedName>
    <definedName name="_Day25_IsWD" localSheetId="0">TRUE</definedName>
    <definedName name="_Day250" localSheetId="0">'Highland Falls'!$C$256:$Z$256</definedName>
    <definedName name="_Day250_IsWD" localSheetId="0">TRUE</definedName>
    <definedName name="_Day251" localSheetId="0">'Highland Falls'!$C$257:$Z$257</definedName>
    <definedName name="_Day251_IsWD" localSheetId="0">FALSE</definedName>
    <definedName name="_Day252" localSheetId="0">'Highland Falls'!$C$258:$Z$258</definedName>
    <definedName name="_Day252_IsWD" localSheetId="0">FALSE</definedName>
    <definedName name="_Day253" localSheetId="0">'Highland Falls'!$C$259:$Z$259</definedName>
    <definedName name="_Day253_IsWD" localSheetId="0">TRUE</definedName>
    <definedName name="_Day254" localSheetId="0">'Highland Falls'!$C$260:$Z$260</definedName>
    <definedName name="_Day254_IsWD" localSheetId="0">TRUE</definedName>
    <definedName name="_Day255" localSheetId="0">'Highland Falls'!$C$261:$Z$261</definedName>
    <definedName name="_Day255_IsWD" localSheetId="0">TRUE</definedName>
    <definedName name="_Day256" localSheetId="0">'Highland Falls'!$C$262:$Z$262</definedName>
    <definedName name="_Day256_IsWD" localSheetId="0">TRUE</definedName>
    <definedName name="_Day257" localSheetId="0">'Highland Falls'!$C$263:$Z$263</definedName>
    <definedName name="_Day257_IsWD" localSheetId="0">TRUE</definedName>
    <definedName name="_Day258" localSheetId="0">'Highland Falls'!$C$264:$Z$264</definedName>
    <definedName name="_Day258_IsWD" localSheetId="0">FALSE</definedName>
    <definedName name="_Day259" localSheetId="0">'Highland Falls'!$C$265:$Z$265</definedName>
    <definedName name="_Day259_IsWD" localSheetId="0">FALSE</definedName>
    <definedName name="_Day26" localSheetId="0">'Highland Falls'!$C$32:$Z$32</definedName>
    <definedName name="_Day26_IsWD" localSheetId="0">TRUE</definedName>
    <definedName name="_Day260" localSheetId="0">'Highland Falls'!$C$266:$Z$266</definedName>
    <definedName name="_Day260_IsWD" localSheetId="0">TRUE</definedName>
    <definedName name="_Day261" localSheetId="0">'Highland Falls'!$C$267:$Z$267</definedName>
    <definedName name="_Day261_IsWD" localSheetId="0">TRUE</definedName>
    <definedName name="_Day262" localSheetId="0">'Highland Falls'!$C$268:$Z$268</definedName>
    <definedName name="_Day262_IsWD" localSheetId="0">TRUE</definedName>
    <definedName name="_Day263" localSheetId="0">'Highland Falls'!$C$269:$Z$269</definedName>
    <definedName name="_Day263_IsWD" localSheetId="0">TRUE</definedName>
    <definedName name="_Day264" localSheetId="0">'Highland Falls'!$C$270:$Z$270</definedName>
    <definedName name="_Day264_IsWD" localSheetId="0">TRUE</definedName>
    <definedName name="_Day265" localSheetId="0">'Highland Falls'!$C$271:$Z$271</definedName>
    <definedName name="_Day265_IsWD" localSheetId="0">FALSE</definedName>
    <definedName name="_Day266" localSheetId="0">'Highland Falls'!$C$272:$Z$272</definedName>
    <definedName name="_Day266_IsWD" localSheetId="0">FALSE</definedName>
    <definedName name="_Day267" localSheetId="0">'Highland Falls'!$C$273:$Z$273</definedName>
    <definedName name="_Day267_IsWD" localSheetId="0">TRUE</definedName>
    <definedName name="_Day268" localSheetId="0">'Highland Falls'!$C$274:$Z$274</definedName>
    <definedName name="_Day268_IsWD" localSheetId="0">TRUE</definedName>
    <definedName name="_Day269" localSheetId="0">'Highland Falls'!$C$275:$Z$275</definedName>
    <definedName name="_Day269_IsWD" localSheetId="0">TRUE</definedName>
    <definedName name="_Day27" localSheetId="0">'Highland Falls'!$C$33:$Z$33</definedName>
    <definedName name="_Day27_IsWD" localSheetId="0">FALSE</definedName>
    <definedName name="_Day270" localSheetId="0">'Highland Falls'!$C$276:$Z$276</definedName>
    <definedName name="_Day270_IsWD" localSheetId="0">TRUE</definedName>
    <definedName name="_Day271" localSheetId="0">'Highland Falls'!$C$277:$Z$277</definedName>
    <definedName name="_Day271_IsWD" localSheetId="0">TRUE</definedName>
    <definedName name="_Day272" localSheetId="0">'Highland Falls'!$C$278:$Z$278</definedName>
    <definedName name="_Day272_IsWD" localSheetId="0">FALSE</definedName>
    <definedName name="_Day273" localSheetId="0">'Highland Falls'!$C$279:$Z$279</definedName>
    <definedName name="_Day273_IsWD" localSheetId="0">FALSE</definedName>
    <definedName name="_Day274" localSheetId="0">'Highland Falls'!$C$280:$Z$280</definedName>
    <definedName name="_Day274_IsWD" localSheetId="0">TRUE</definedName>
    <definedName name="_Day275" localSheetId="0">'Highland Falls'!$C$281:$Z$281</definedName>
    <definedName name="_Day275_IsWD" localSheetId="0">TRUE</definedName>
    <definedName name="_Day276" localSheetId="0">'Highland Falls'!$C$282:$Z$282</definedName>
    <definedName name="_Day276_IsWD" localSheetId="0">TRUE</definedName>
    <definedName name="_Day277" localSheetId="0">'Highland Falls'!$C$283:$Z$283</definedName>
    <definedName name="_Day277_IsWD" localSheetId="0">TRUE</definedName>
    <definedName name="_Day278" localSheetId="0">'Highland Falls'!$C$284:$Z$284</definedName>
    <definedName name="_Day278_IsWD" localSheetId="0">TRUE</definedName>
    <definedName name="_Day279" localSheetId="0">'Highland Falls'!$C$285:$Z$285</definedName>
    <definedName name="_Day279_IsWD" localSheetId="0">FALSE</definedName>
    <definedName name="_Day28" localSheetId="0">'Highland Falls'!$C$34:$Z$34</definedName>
    <definedName name="_Day28_IsWD" localSheetId="0">FALSE</definedName>
    <definedName name="_Day280" localSheetId="0">'Highland Falls'!$C$286:$Z$286</definedName>
    <definedName name="_Day280_IsWD" localSheetId="0">FALSE</definedName>
    <definedName name="_Day281" localSheetId="0">'Highland Falls'!$C$287:$Z$287</definedName>
    <definedName name="_Day281_IsWD" localSheetId="0">TRUE</definedName>
    <definedName name="_Day282" localSheetId="0">'Highland Falls'!$C$288:$Z$288</definedName>
    <definedName name="_Day282_IsWD" localSheetId="0">TRUE</definedName>
    <definedName name="_Day283" localSheetId="0">'Highland Falls'!$C$289:$Z$289</definedName>
    <definedName name="_Day283_IsWD" localSheetId="0">TRUE</definedName>
    <definedName name="_Day284" localSheetId="0">'Highland Falls'!$C$290:$Z$290</definedName>
    <definedName name="_Day284_IsWD" localSheetId="0">TRUE</definedName>
    <definedName name="_Day285" localSheetId="0">'Highland Falls'!$C$291:$Z$291</definedName>
    <definedName name="_Day285_IsWD" localSheetId="0">TRUE</definedName>
    <definedName name="_Day286" localSheetId="0">'Highland Falls'!$C$292:$Z$292</definedName>
    <definedName name="_Day286_IsWD" localSheetId="0">FALSE</definedName>
    <definedName name="_Day287" localSheetId="0">'Highland Falls'!$C$293:$Z$293</definedName>
    <definedName name="_Day287_IsWD" localSheetId="0">FALSE</definedName>
    <definedName name="_Day288" localSheetId="0">'Highland Falls'!$C$294:$Z$294</definedName>
    <definedName name="_Day288_IsWD" localSheetId="0">FALSE</definedName>
    <definedName name="_Day289" localSheetId="0">'Highland Falls'!$C$295:$Z$295</definedName>
    <definedName name="_Day289_IsWD" localSheetId="0">TRUE</definedName>
    <definedName name="_Day29" localSheetId="0">'Highland Falls'!$C$35:$Z$35</definedName>
    <definedName name="_Day29_IsWD" localSheetId="0">TRUE</definedName>
    <definedName name="_Day290" localSheetId="0">'Highland Falls'!$C$296:$Z$296</definedName>
    <definedName name="_Day290_IsWD" localSheetId="0">TRUE</definedName>
    <definedName name="_Day291" localSheetId="0">'Highland Falls'!$C$297:$Z$297</definedName>
    <definedName name="_Day291_IsWD" localSheetId="0">TRUE</definedName>
    <definedName name="_Day292" localSheetId="0">'Highland Falls'!$C$298:$Z$298</definedName>
    <definedName name="_Day292_IsWD" localSheetId="0">TRUE</definedName>
    <definedName name="_Day293" localSheetId="0">'Highland Falls'!$C$299:$Z$299</definedName>
    <definedName name="_Day293_IsWD" localSheetId="0">FALSE</definedName>
    <definedName name="_Day294" localSheetId="0">'Highland Falls'!$C$300:$Z$300</definedName>
    <definedName name="_Day294_IsWD" localSheetId="0">FALSE</definedName>
    <definedName name="_Day295" localSheetId="0">'Highland Falls'!$C$301:$Z$301</definedName>
    <definedName name="_Day295_IsWD" localSheetId="0">TRUE</definedName>
    <definedName name="_Day296" localSheetId="0">'Highland Falls'!$C$302:$Z$302</definedName>
    <definedName name="_Day296_IsWD" localSheetId="0">TRUE</definedName>
    <definedName name="_Day297" localSheetId="0">'Highland Falls'!$C$303:$Z$303</definedName>
    <definedName name="_Day297_IsWD" localSheetId="0">TRUE</definedName>
    <definedName name="_Day298" localSheetId="0">'Highland Falls'!$C$304:$Z$304</definedName>
    <definedName name="_Day298_IsWD" localSheetId="0">TRUE</definedName>
    <definedName name="_Day299" localSheetId="0">'Highland Falls'!$C$305:$Z$305</definedName>
    <definedName name="_Day299_IsWD" localSheetId="0">TRUE</definedName>
    <definedName name="_Day3" localSheetId="0">'Highland Falls'!$C$9:$Z$9</definedName>
    <definedName name="_Day3_IsWD" localSheetId="0">TRUE</definedName>
    <definedName name="_Day30" localSheetId="0">'Highland Falls'!$C$36:$Z$36</definedName>
    <definedName name="_Day30_IsWD" localSheetId="0">TRUE</definedName>
    <definedName name="_Day300" localSheetId="0">'Highland Falls'!$C$306:$Z$306</definedName>
    <definedName name="_Day300_IsWD" localSheetId="0">FALSE</definedName>
    <definedName name="_Day301" localSheetId="0">'Highland Falls'!$C$307:$Z$307</definedName>
    <definedName name="_Day301_IsWD" localSheetId="0">FALSE</definedName>
    <definedName name="_Day302" localSheetId="0">'Highland Falls'!$C$308:$Z$308</definedName>
    <definedName name="_Day302_IsWD" localSheetId="0">TRUE</definedName>
    <definedName name="_Day303" localSheetId="0">'Highland Falls'!$C$309:$Z$309</definedName>
    <definedName name="_Day303_IsWD" localSheetId="0">TRUE</definedName>
    <definedName name="_Day304" localSheetId="0">'Highland Falls'!$C$310:$Z$310</definedName>
    <definedName name="_Day304_IsWD" localSheetId="0">TRUE</definedName>
    <definedName name="_Day305" localSheetId="0">'Highland Falls'!$C$311:$Z$311</definedName>
    <definedName name="_Day305_IsWD" localSheetId="0">TRUE</definedName>
    <definedName name="_Day306" localSheetId="0">'Highland Falls'!$C$312:$Z$312</definedName>
    <definedName name="_Day306_IsWD" localSheetId="0">TRUE</definedName>
    <definedName name="_Day307" localSheetId="0">'Highland Falls'!$C$313:$Z$313</definedName>
    <definedName name="_Day307_IsWD" localSheetId="0">FALSE</definedName>
    <definedName name="_Day308" localSheetId="0">'Highland Falls'!$C$314:$Z$314</definedName>
    <definedName name="_Day308_IsWD" localSheetId="0">FALSE</definedName>
    <definedName name="_Day309" localSheetId="0">'Highland Falls'!$C$315:$Z$315</definedName>
    <definedName name="_Day309_IsWD" localSheetId="0">TRUE</definedName>
    <definedName name="_Day31" localSheetId="0">'Highland Falls'!$C$37:$Z$37</definedName>
    <definedName name="_Day31_IsWD" localSheetId="0">TRUE</definedName>
    <definedName name="_Day310" localSheetId="0">'Highland Falls'!$C$316:$Z$316</definedName>
    <definedName name="_Day310_IsWD" localSheetId="0">TRUE</definedName>
    <definedName name="_Day311" localSheetId="0">'Highland Falls'!$C$317:$Z$317</definedName>
    <definedName name="_Day311_IsWD" localSheetId="0">TRUE</definedName>
    <definedName name="_Day312" localSheetId="0">'Highland Falls'!$C$318:$Z$318</definedName>
    <definedName name="_Day312_IsWD" localSheetId="0">TRUE</definedName>
    <definedName name="_Day313" localSheetId="0">'Highland Falls'!$C$319:$Z$319</definedName>
    <definedName name="_Day313_IsWD" localSheetId="0">TRUE</definedName>
    <definedName name="_Day314" localSheetId="0">'Highland Falls'!$C$320:$Z$320</definedName>
    <definedName name="_Day314_IsWD" localSheetId="0">FALSE</definedName>
    <definedName name="_Day315" localSheetId="0">'Highland Falls'!$C$321:$Z$321</definedName>
    <definedName name="_Day315_IsWD" localSheetId="0">FALSE</definedName>
    <definedName name="_Day316" localSheetId="0">'Highland Falls'!$C$322:$Z$322</definedName>
    <definedName name="_Day316_IsWD" localSheetId="0">FALSE</definedName>
    <definedName name="_Day317" localSheetId="0">'Highland Falls'!$C$323:$Z$323</definedName>
    <definedName name="_Day317_IsWD" localSheetId="0">TRUE</definedName>
    <definedName name="_Day318" localSheetId="0">'Highland Falls'!$C$324:$Z$324</definedName>
    <definedName name="_Day318_IsWD" localSheetId="0">TRUE</definedName>
    <definedName name="_Day319" localSheetId="0">'Highland Falls'!$C$325:$Z$325</definedName>
    <definedName name="_Day319_IsWD" localSheetId="0">TRUE</definedName>
    <definedName name="_Day32" localSheetId="0">'Highland Falls'!$C$38:$Z$38</definedName>
    <definedName name="_Day32_IsWD" localSheetId="0">TRUE</definedName>
    <definedName name="_Day320" localSheetId="0">'Highland Falls'!$C$326:$Z$326</definedName>
    <definedName name="_Day320_IsWD" localSheetId="0">TRUE</definedName>
    <definedName name="_Day321" localSheetId="0">'Highland Falls'!$C$327:$Z$327</definedName>
    <definedName name="_Day321_IsWD" localSheetId="0">FALSE</definedName>
    <definedName name="_Day322" localSheetId="0">'Highland Falls'!$C$328:$Z$328</definedName>
    <definedName name="_Day322_IsWD" localSheetId="0">FALSE</definedName>
    <definedName name="_Day323" localSheetId="0">'Highland Falls'!$C$329:$Z$329</definedName>
    <definedName name="_Day323_IsWD" localSheetId="0">TRUE</definedName>
    <definedName name="_Day324" localSheetId="0">'Highland Falls'!$C$330:$Z$330</definedName>
    <definedName name="_Day324_IsWD" localSheetId="0">TRUE</definedName>
    <definedName name="_Day325" localSheetId="0">'Highland Falls'!$C$331:$Z$331</definedName>
    <definedName name="_Day325_IsWD" localSheetId="0">TRUE</definedName>
    <definedName name="_Day326" localSheetId="0">'Highland Falls'!$C$332:$Z$332</definedName>
    <definedName name="_Day326_IsWD" localSheetId="0">TRUE</definedName>
    <definedName name="_Day327" localSheetId="0">'Highland Falls'!$C$333:$Z$333</definedName>
    <definedName name="_Day327_IsWD" localSheetId="0">TRUE</definedName>
    <definedName name="_Day328" localSheetId="0">'Highland Falls'!$C$334:$Z$334</definedName>
    <definedName name="_Day328_IsWD" localSheetId="0">FALSE</definedName>
    <definedName name="_Day329" localSheetId="0">'Highland Falls'!$C$335:$Z$335</definedName>
    <definedName name="_Day329_IsWD" localSheetId="0">FALSE</definedName>
    <definedName name="_Day33" localSheetId="0">'Highland Falls'!$C$39:$Z$39</definedName>
    <definedName name="_Day33_IsWD" localSheetId="0">TRUE</definedName>
    <definedName name="_Day330" localSheetId="0">'Highland Falls'!$C$336:$Z$336</definedName>
    <definedName name="_Day330_IsWD" localSheetId="0">TRUE</definedName>
    <definedName name="_Day331" localSheetId="0">'Highland Falls'!$C$337:$Z$337</definedName>
    <definedName name="_Day331_IsWD" localSheetId="0">TRUE</definedName>
    <definedName name="_Day332" localSheetId="0">'Highland Falls'!$C$338:$Z$338</definedName>
    <definedName name="_Day332_IsWD" localSheetId="0">TRUE</definedName>
    <definedName name="_Day333" localSheetId="0">'Highland Falls'!$C$339:$Z$339</definedName>
    <definedName name="_Day333_IsWD" localSheetId="0">FALSE</definedName>
    <definedName name="_Day334" localSheetId="0">'Highland Falls'!$C$340:$Z$340</definedName>
    <definedName name="_Day334_IsWD" localSheetId="0">FALSE</definedName>
    <definedName name="_Day335" localSheetId="0">'Highland Falls'!$C$341:$Z$341</definedName>
    <definedName name="_Day335_IsWD" localSheetId="0">FALSE</definedName>
    <definedName name="_Day336" localSheetId="0">'Highland Falls'!$C$342:$Z$342</definedName>
    <definedName name="_Day336_IsWD" localSheetId="0">FALSE</definedName>
    <definedName name="_Day337" localSheetId="0">'Highland Falls'!$C$343:$Z$343</definedName>
    <definedName name="_Day337_IsWD" localSheetId="0">TRUE</definedName>
    <definedName name="_Day338" localSheetId="0">'Highland Falls'!$C$344:$Z$344</definedName>
    <definedName name="_Day338_IsWD" localSheetId="0">TRUE</definedName>
    <definedName name="_Day339" localSheetId="0">'Highland Falls'!$C$345:$Z$345</definedName>
    <definedName name="_Day339_IsWD" localSheetId="0">TRUE</definedName>
    <definedName name="_Day34" localSheetId="0">'Highland Falls'!$C$40:$Z$40</definedName>
    <definedName name="_Day34_IsWD" localSheetId="0">FALSE</definedName>
    <definedName name="_Day340" localSheetId="0">'Highland Falls'!$C$346:$Z$346</definedName>
    <definedName name="_Day340_IsWD" localSheetId="0">TRUE</definedName>
    <definedName name="_Day341" localSheetId="0">'Highland Falls'!$C$347:$Z$347</definedName>
    <definedName name="_Day341_IsWD" localSheetId="0">TRUE</definedName>
    <definedName name="_Day342" localSheetId="0">'Highland Falls'!$C$348:$Z$348</definedName>
    <definedName name="_Day342_IsWD" localSheetId="0">FALSE</definedName>
    <definedName name="_Day343" localSheetId="0">'Highland Falls'!$C$349:$Z$349</definedName>
    <definedName name="_Day343_IsWD" localSheetId="0">FALSE</definedName>
    <definedName name="_Day344" localSheetId="0">'Highland Falls'!$C$350:$Z$350</definedName>
    <definedName name="_Day344_IsWD" localSheetId="0">TRUE</definedName>
    <definedName name="_Day345" localSheetId="0">'Highland Falls'!$C$351:$Z$351</definedName>
    <definedName name="_Day345_IsWD" localSheetId="0">TRUE</definedName>
    <definedName name="_Day346" localSheetId="0">'Highland Falls'!$C$352:$Z$352</definedName>
    <definedName name="_Day346_IsWD" localSheetId="0">TRUE</definedName>
    <definedName name="_Day347" localSheetId="0">'Highland Falls'!$C$353:$Z$353</definedName>
    <definedName name="_Day347_IsWD" localSheetId="0">TRUE</definedName>
    <definedName name="_Day348" localSheetId="0">'Highland Falls'!$C$354:$Z$354</definedName>
    <definedName name="_Day348_IsWD" localSheetId="0">TRUE</definedName>
    <definedName name="_Day349" localSheetId="0">'Highland Falls'!$C$355:$Z$355</definedName>
    <definedName name="_Day349_IsWD" localSheetId="0">FALSE</definedName>
    <definedName name="_Day35" localSheetId="0">'Highland Falls'!$C$41:$Z$41</definedName>
    <definedName name="_Day35_IsWD" localSheetId="0">FALSE</definedName>
    <definedName name="_Day350" localSheetId="0">'Highland Falls'!$C$356:$Z$356</definedName>
    <definedName name="_Day350_IsWD" localSheetId="0">FALSE</definedName>
    <definedName name="_Day351" localSheetId="0">'Highland Falls'!$C$357:$Z$357</definedName>
    <definedName name="_Day351_IsWD" localSheetId="0">TRUE</definedName>
    <definedName name="_Day352" localSheetId="0">'Highland Falls'!$C$358:$Z$358</definedName>
    <definedName name="_Day352_IsWD" localSheetId="0">TRUE</definedName>
    <definedName name="_Day353" localSheetId="0">'Highland Falls'!$C$359:$Z$359</definedName>
    <definedName name="_Day353_IsWD" localSheetId="0">TRUE</definedName>
    <definedName name="_Day354" localSheetId="0">'Highland Falls'!$C$360:$Z$360</definedName>
    <definedName name="_Day354_IsWD" localSheetId="0">TRUE</definedName>
    <definedName name="_Day355" localSheetId="0">'Highland Falls'!$C$361:$Z$361</definedName>
    <definedName name="_Day355_IsWD" localSheetId="0">TRUE</definedName>
    <definedName name="_Day356" localSheetId="0">'Highland Falls'!$C$362:$Z$362</definedName>
    <definedName name="_Day356_IsWD" localSheetId="0">FALSE</definedName>
    <definedName name="_Day357" localSheetId="0">'Highland Falls'!$C$363:$Z$363</definedName>
    <definedName name="_Day357_IsWD" localSheetId="0">FALSE</definedName>
    <definedName name="_Day358" localSheetId="0">'Highland Falls'!$C$364:$Z$364</definedName>
    <definedName name="_Day358_IsWD" localSheetId="0">TRUE</definedName>
    <definedName name="_Day359" localSheetId="0">'Highland Falls'!$C$365:$Z$365</definedName>
    <definedName name="_Day359_IsWD" localSheetId="0">TRUE</definedName>
    <definedName name="_Day36" localSheetId="0">'Highland Falls'!$C$42:$Z$42</definedName>
    <definedName name="_Day36_IsWD" localSheetId="0">TRUE</definedName>
    <definedName name="_Day360" localSheetId="0">'Highland Falls'!$C$366:$Z$366</definedName>
    <definedName name="_Day360_IsWD" localSheetId="0">FALSE</definedName>
    <definedName name="_Day361" localSheetId="0">'Highland Falls'!$C$367:$Z$367</definedName>
    <definedName name="_Day361_IsWD" localSheetId="0">TRUE</definedName>
    <definedName name="_Day362" localSheetId="0">'Highland Falls'!$C$368:$Z$368</definedName>
    <definedName name="_Day362_IsWD" localSheetId="0">TRUE</definedName>
    <definedName name="_Day363" localSheetId="0">'Highland Falls'!$C$369:$Z$369</definedName>
    <definedName name="_Day363_IsWD" localSheetId="0">FALSE</definedName>
    <definedName name="_Day364" localSheetId="0">'Highland Falls'!$C$370:$Z$370</definedName>
    <definedName name="_Day364_IsWD" localSheetId="0">FALSE</definedName>
    <definedName name="_Day365" localSheetId="0">'Highland Falls'!$C$371:$Z$371</definedName>
    <definedName name="_Day365_IsWD" localSheetId="0">TRUE</definedName>
    <definedName name="_Day366" localSheetId="0">'Highland Falls'!$C$372:$Z$372</definedName>
    <definedName name="_Day366_IsWD" localSheetId="0">TRUE</definedName>
    <definedName name="_Day37" localSheetId="0">'Highland Falls'!$C$43:$Z$43</definedName>
    <definedName name="_Day37_IsWD" localSheetId="0">TRUE</definedName>
    <definedName name="_Day38" localSheetId="0">'Highland Falls'!$C$44:$Z$44</definedName>
    <definedName name="_Day38_IsWD" localSheetId="0">TRUE</definedName>
    <definedName name="_Day39" localSheetId="0">'Highland Falls'!$C$45:$Z$45</definedName>
    <definedName name="_Day39_IsWD" localSheetId="0">TRUE</definedName>
    <definedName name="_Day4" localSheetId="0">'Highland Falls'!$C$10:$Z$10</definedName>
    <definedName name="_Day4_IsWD" localSheetId="0">TRUE</definedName>
    <definedName name="_Day40" localSheetId="0">'Highland Falls'!$C$46:$Z$46</definedName>
    <definedName name="_Day40_IsWD" localSheetId="0">TRUE</definedName>
    <definedName name="_Day41" localSheetId="0">'Highland Falls'!$C$47:$Z$47</definedName>
    <definedName name="_Day41_IsWD" localSheetId="0">FALSE</definedName>
    <definedName name="_Day42" localSheetId="0">'Highland Falls'!$C$48:$Z$48</definedName>
    <definedName name="_Day42_IsWD" localSheetId="0">FALSE</definedName>
    <definedName name="_Day43" localSheetId="0">'Highland Falls'!$C$49:$Z$49</definedName>
    <definedName name="_Day43_IsWD" localSheetId="0">TRUE</definedName>
    <definedName name="_Day44" localSheetId="0">'Highland Falls'!$C$50:$Z$50</definedName>
    <definedName name="_Day44_IsWD" localSheetId="0">TRUE</definedName>
    <definedName name="_Day45" localSheetId="0">'Highland Falls'!$C$51:$Z$51</definedName>
    <definedName name="_Day45_IsWD" localSheetId="0">TRUE</definedName>
    <definedName name="_Day46" localSheetId="0">'Highland Falls'!$C$52:$Z$52</definedName>
    <definedName name="_Day46_IsWD" localSheetId="0">TRUE</definedName>
    <definedName name="_Day47" localSheetId="0">'Highland Falls'!$C$53:$Z$53</definedName>
    <definedName name="_Day47_IsWD" localSheetId="0">TRUE</definedName>
    <definedName name="_Day48" localSheetId="0">'Highland Falls'!$C$54:$Z$54</definedName>
    <definedName name="_Day48_IsWD" localSheetId="0">FALSE</definedName>
    <definedName name="_Day49" localSheetId="0">'Highland Falls'!$C$55:$Z$55</definedName>
    <definedName name="_Day49_IsWD" localSheetId="0">FALSE</definedName>
    <definedName name="_Day5" localSheetId="0">'Highland Falls'!$C$11:$Z$11</definedName>
    <definedName name="_Day5_IsWD" localSheetId="0">TRUE</definedName>
    <definedName name="_Day50" localSheetId="0">'Highland Falls'!$C$56:$Z$56</definedName>
    <definedName name="_Day50_IsWD" localSheetId="0">FALSE</definedName>
    <definedName name="_Day51" localSheetId="0">'Highland Falls'!$C$57:$Z$57</definedName>
    <definedName name="_Day51_IsWD" localSheetId="0">TRUE</definedName>
    <definedName name="_Day52" localSheetId="0">'Highland Falls'!$C$58:$Z$58</definedName>
    <definedName name="_Day52_IsWD" localSheetId="0">TRUE</definedName>
    <definedName name="_Day53" localSheetId="0">'Highland Falls'!$C$59:$Z$59</definedName>
    <definedName name="_Day53_IsWD" localSheetId="0">TRUE</definedName>
    <definedName name="_Day54" localSheetId="0">'Highland Falls'!$C$60:$Z$60</definedName>
    <definedName name="_Day54_IsWD" localSheetId="0">TRUE</definedName>
    <definedName name="_Day55" localSheetId="0">'Highland Falls'!$C$61:$Z$61</definedName>
    <definedName name="_Day55_IsWD" localSheetId="0">FALSE</definedName>
    <definedName name="_Day56" localSheetId="0">'Highland Falls'!$C$62:$Z$62</definedName>
    <definedName name="_Day56_IsWD" localSheetId="0">FALSE</definedName>
    <definedName name="_Day57" localSheetId="0">'Highland Falls'!$C$63:$Z$63</definedName>
    <definedName name="_Day57_IsWD" localSheetId="0">TRUE</definedName>
    <definedName name="_Day58" localSheetId="0">'Highland Falls'!$C$64:$Z$64</definedName>
    <definedName name="_Day58_IsWD" localSheetId="0">TRUE</definedName>
    <definedName name="_Day59" localSheetId="0">'Highland Falls'!$C$65:$Z$65</definedName>
    <definedName name="_Day59_IsWD" localSheetId="0">TRUE</definedName>
    <definedName name="_Day6" localSheetId="0">'Highland Falls'!$C$12:$Z$12</definedName>
    <definedName name="_Day6_IsWD" localSheetId="0">FALSE</definedName>
    <definedName name="_Day60" localSheetId="0">'Highland Falls'!$C$66:$Z$66</definedName>
    <definedName name="_Day60_IsWD" localSheetId="0">TRUE</definedName>
    <definedName name="_Day61" localSheetId="0">'Highland Falls'!$C$67:$Z$67</definedName>
    <definedName name="_Day61_IsWD" localSheetId="0">TRUE</definedName>
    <definedName name="_Day62" localSheetId="0">'Highland Falls'!$C$68:$Z$68</definedName>
    <definedName name="_Day62_IsWD" localSheetId="0">FALSE</definedName>
    <definedName name="_Day63" localSheetId="0">'Highland Falls'!$C$69:$Z$69</definedName>
    <definedName name="_Day63_IsWD" localSheetId="0">FALSE</definedName>
    <definedName name="_Day64" localSheetId="0">'Highland Falls'!$C$70:$Z$70</definedName>
    <definedName name="_Day64_IsWD" localSheetId="0">TRUE</definedName>
    <definedName name="_Day65" localSheetId="0">'Highland Falls'!$C$71:$Z$71</definedName>
    <definedName name="_Day65_IsWD" localSheetId="0">TRUE</definedName>
    <definedName name="_Day66" localSheetId="0">'Highland Falls'!$C$72:$Z$72</definedName>
    <definedName name="_Day66_IsWD" localSheetId="0">TRUE</definedName>
    <definedName name="_Day67" localSheetId="0">'Highland Falls'!$C$73:$Z$73</definedName>
    <definedName name="_Day67_IsWD" localSheetId="0">TRUE</definedName>
    <definedName name="_Day68" localSheetId="0">'Highland Falls'!$C$74:$Z$74</definedName>
    <definedName name="_Day68_IsWD" localSheetId="0">TRUE</definedName>
    <definedName name="_Day69" localSheetId="0">'Highland Falls'!$C$75:$Z$75</definedName>
    <definedName name="_Day69_IsWD" localSheetId="0">FALSE</definedName>
    <definedName name="_Day7" localSheetId="0">'Highland Falls'!$C$13:$Z$13</definedName>
    <definedName name="_Day7_IsWD" localSheetId="0">FALSE</definedName>
    <definedName name="_Day70" localSheetId="0">'Highland Falls'!$C$76:$Z$76</definedName>
    <definedName name="_Day70_IsWD" localSheetId="0">FALSE</definedName>
    <definedName name="_Day71" localSheetId="0">'Highland Falls'!$C$77:$Z$77</definedName>
    <definedName name="_Day71_IsWD" localSheetId="0">TRUE</definedName>
    <definedName name="_Day72" localSheetId="0">'Highland Falls'!$C$78:$Z$78</definedName>
    <definedName name="_Day72_IsWD" localSheetId="0">TRUE</definedName>
    <definedName name="_Day73" localSheetId="0">'Highland Falls'!$C$79:$Z$79</definedName>
    <definedName name="_Day73_IsWD" localSheetId="0">TRUE</definedName>
    <definedName name="_Day74" localSheetId="0">'Highland Falls'!$C$80:$Z$80</definedName>
    <definedName name="_Day74_IsWD" localSheetId="0">TRUE</definedName>
    <definedName name="_Day75" localSheetId="0">'Highland Falls'!$C$81:$Z$81</definedName>
    <definedName name="_Day75_IsWD" localSheetId="0">TRUE</definedName>
    <definedName name="_Day76" localSheetId="0">'Highland Falls'!$C$82:$Z$82</definedName>
    <definedName name="_Day76_IsWD" localSheetId="0">FALSE</definedName>
    <definedName name="_Day77" localSheetId="0">'Highland Falls'!$C$83:$Z$83</definedName>
    <definedName name="_Day77_IsWD" localSheetId="0">FALSE</definedName>
    <definedName name="_Day78" localSheetId="0">'Highland Falls'!$C$84:$Z$84</definedName>
    <definedName name="_Day78_IsWD" localSheetId="0">TRUE</definedName>
    <definedName name="_Day79" localSheetId="0">'Highland Falls'!$C$85:$Z$85</definedName>
    <definedName name="_Day79_IsWD" localSheetId="0">TRUE</definedName>
    <definedName name="_Day8" localSheetId="0">'Highland Falls'!$C$14:$Z$14</definedName>
    <definedName name="_Day8_IsWD" localSheetId="0">TRUE</definedName>
    <definedName name="_Day80" localSheetId="0">'Highland Falls'!$C$86:$Z$86</definedName>
    <definedName name="_Day80_IsWD" localSheetId="0">TRUE</definedName>
    <definedName name="_Day81" localSheetId="0">'Highland Falls'!$C$87:$Z$87</definedName>
    <definedName name="_Day81_IsWD" localSheetId="0">TRUE</definedName>
    <definedName name="_Day82" localSheetId="0">'Highland Falls'!$C$88:$Z$88</definedName>
    <definedName name="_Day82_IsWD" localSheetId="0">TRUE</definedName>
    <definedName name="_Day83" localSheetId="0">'Highland Falls'!$C$89:$Z$89</definedName>
    <definedName name="_Day83_IsWD" localSheetId="0">FALSE</definedName>
    <definedName name="_Day84" localSheetId="0">'Highland Falls'!$C$90:$Z$90</definedName>
    <definedName name="_Day84_IsWD" localSheetId="0">FALSE</definedName>
    <definedName name="_Day85" localSheetId="0">'Highland Falls'!$C$91:$Z$91</definedName>
    <definedName name="_Day85_IsWD" localSheetId="0">TRUE</definedName>
    <definedName name="_Day86" localSheetId="0">'Highland Falls'!$C$92:$Z$92</definedName>
    <definedName name="_Day86_IsWD" localSheetId="0">TRUE</definedName>
    <definedName name="_Day87" localSheetId="0">'Highland Falls'!$C$93:$Z$93</definedName>
    <definedName name="_Day87_IsWD" localSheetId="0">TRUE</definedName>
    <definedName name="_Day88" localSheetId="0">'Highland Falls'!$C$94:$Z$94</definedName>
    <definedName name="_Day88_IsWD" localSheetId="0">TRUE</definedName>
    <definedName name="_Day89" localSheetId="0">'Highland Falls'!$C$95:$Z$95</definedName>
    <definedName name="_Day89_IsWD" localSheetId="0">TRUE</definedName>
    <definedName name="_Day9" localSheetId="0">'Highland Falls'!$C$15:$Z$15</definedName>
    <definedName name="_Day9_IsWD" localSheetId="0">TRUE</definedName>
    <definedName name="_Day90" localSheetId="0">'Highland Falls'!$C$96:$Z$96</definedName>
    <definedName name="_Day90_IsWD" localSheetId="0">FALSE</definedName>
    <definedName name="_Day91" localSheetId="0">'Highland Falls'!$C$97:$Z$97</definedName>
    <definedName name="_Day91_IsWD" localSheetId="0">FALSE</definedName>
    <definedName name="_Day92" localSheetId="0">'Highland Falls'!$C$98:$Z$98</definedName>
    <definedName name="_Day92_IsWD" localSheetId="0">TRUE</definedName>
    <definedName name="_Day93" localSheetId="0">'Highland Falls'!$C$99:$Z$99</definedName>
    <definedName name="_Day93_IsWD" localSheetId="0">TRUE</definedName>
    <definedName name="_Day94" localSheetId="0">'Highland Falls'!$C$100:$Z$100</definedName>
    <definedName name="_Day94_IsWD" localSheetId="0">TRUE</definedName>
    <definedName name="_Day95" localSheetId="0">'Highland Falls'!$C$101:$Z$101</definedName>
    <definedName name="_Day95_IsWD" localSheetId="0">TRUE</definedName>
    <definedName name="_Day96" localSheetId="0">'Highland Falls'!$C$102:$Z$102</definedName>
    <definedName name="_Day96_IsWD" localSheetId="0">TRUE</definedName>
    <definedName name="_Day97" localSheetId="0">'Highland Falls'!$C$103:$Z$103</definedName>
    <definedName name="_Day97_IsWD" localSheetId="0">FALSE</definedName>
    <definedName name="_Day98" localSheetId="0">'Highland Falls'!$C$104:$Z$104</definedName>
    <definedName name="_Day98_IsWD" localSheetId="0">FALSE</definedName>
    <definedName name="_Day99" localSheetId="0">'Highland Falls'!$C$105:$Z$105</definedName>
    <definedName name="_Day99_IsWD" localSheetId="0">TRUE</definedName>
    <definedName name="AccountString" localSheetId="0">"Customer Account = ORUE00057102, HARRIMAN SUB / Chan2"</definedName>
    <definedName name="ControlSheet" localSheetId="0">"Sheet1"</definedName>
    <definedName name="DailyConsumption" localSheetId="0">'Highland Falls'!$B$8:$B$372</definedName>
    <definedName name="dateFromDateTime" localSheetId="0">41274</definedName>
    <definedName name="Dates" localSheetId="0">'Highland Falls'!$A$8:$A$372</definedName>
    <definedName name="dateToDateTime" localSheetId="0">41640</definedName>
    <definedName name="ExcelVersion" localSheetId="0">14</definedName>
    <definedName name="iIntlen" localSheetId="0">60</definedName>
    <definedName name="IntervalCount" localSheetId="0">8784</definedName>
    <definedName name="isProfileBook">TRUE</definedName>
    <definedName name="isProfileSheet" localSheetId="0">TRUE</definedName>
    <definedName name="LPDSDate" localSheetId="0">"'6/8/2016 2:22:07 PM'"</definedName>
    <definedName name="NumDays" localSheetId="0">366</definedName>
    <definedName name="PR" localSheetId="0">'Highland Falls'!$C$8:$Z$372</definedName>
    <definedName name="Profile" localSheetId="0">'Highland Falls'!$C$8:$Z$372</definedName>
    <definedName name="ProfileRect" localSheetId="0">'Highland Falls'!$C$8:$Z$372</definedName>
    <definedName name="STDTimeRequested" localSheetId="0">TRUE</definedName>
    <definedName name="TimeHead1" localSheetId="0">'Highland Falls'!$C$6:$Z$6</definedName>
    <definedName name="TimeHead2" localSheetId="0">'Highland Falls'!$C$7:$Z$7</definedName>
    <definedName name="TotalConsumption" localSheetId="0">'Highland Falls'!$B$373</definedName>
  </definedNames>
  <calcPr calcId="145621"/>
</workbook>
</file>

<file path=xl/calcChain.xml><?xml version="1.0" encoding="utf-8"?>
<calcChain xmlns="http://schemas.openxmlformats.org/spreadsheetml/2006/main">
  <c r="B339" i="8" l="1"/>
  <c r="B332" i="8"/>
  <c r="B253" i="8"/>
  <c r="B243" i="8"/>
  <c r="B237" i="8"/>
  <c r="B227" i="8"/>
  <c r="B221" i="8"/>
  <c r="B205" i="8"/>
  <c r="B189" i="8"/>
  <c r="B179" i="8"/>
  <c r="B146" i="8"/>
  <c r="B130" i="8"/>
  <c r="B114" i="8"/>
  <c r="B272" i="8"/>
  <c r="B267" i="8"/>
  <c r="B160" i="8"/>
  <c r="B144" i="8"/>
  <c r="B117" i="8"/>
  <c r="B106" i="8"/>
  <c r="B97" i="8"/>
  <c r="B92" i="8"/>
  <c r="B364" i="8"/>
  <c r="B344" i="8"/>
  <c r="B327" i="8"/>
  <c r="B323" i="8"/>
  <c r="B317" i="8"/>
  <c r="B247" i="8"/>
  <c r="B226" i="8"/>
  <c r="B211" i="8"/>
  <c r="B195" i="8"/>
  <c r="B368" i="8"/>
  <c r="B367" i="8"/>
  <c r="B363" i="8"/>
  <c r="B362" i="8"/>
  <c r="B357" i="8"/>
  <c r="B356" i="8"/>
  <c r="B352" i="8"/>
  <c r="B351" i="8"/>
  <c r="B347" i="8"/>
  <c r="B341" i="8"/>
  <c r="B340" i="8"/>
  <c r="B336" i="8"/>
  <c r="B335" i="8"/>
  <c r="B331" i="8"/>
  <c r="B325" i="8"/>
  <c r="B324" i="8"/>
  <c r="B320" i="8"/>
  <c r="B319" i="8"/>
  <c r="B315" i="8"/>
  <c r="B309" i="8"/>
  <c r="B299" i="8"/>
  <c r="B298" i="8"/>
  <c r="B288" i="8"/>
  <c r="B287" i="8"/>
  <c r="B283" i="8"/>
  <c r="B256" i="8"/>
  <c r="B244" i="8"/>
  <c r="B240" i="8"/>
  <c r="B229" i="8"/>
  <c r="B224" i="8"/>
  <c r="B219" i="8"/>
  <c r="B213" i="8"/>
  <c r="B212" i="8"/>
  <c r="B203" i="8"/>
  <c r="B202" i="8"/>
  <c r="B197" i="8"/>
  <c r="B187" i="8"/>
  <c r="B181" i="8"/>
  <c r="B176" i="8"/>
  <c r="B171" i="8"/>
  <c r="B155" i="8"/>
  <c r="B148" i="8"/>
  <c r="B139" i="8"/>
  <c r="B128" i="8"/>
  <c r="B122" i="8"/>
  <c r="B116" i="8"/>
  <c r="B107" i="8"/>
  <c r="B100" i="8"/>
  <c r="B85" i="8"/>
  <c r="B354" i="8"/>
  <c r="B349" i="8"/>
  <c r="B348" i="8"/>
  <c r="B333" i="8"/>
  <c r="B328" i="8"/>
  <c r="B199" i="8"/>
  <c r="B43" i="8"/>
  <c r="B53" i="8"/>
  <c r="B64" i="8"/>
  <c r="B75" i="8"/>
  <c r="B96" i="8"/>
  <c r="B252" i="8"/>
  <c r="B248" i="8"/>
  <c r="B236" i="8"/>
  <c r="B232" i="8"/>
  <c r="B220" i="8"/>
  <c r="B216" i="8"/>
  <c r="B204" i="8"/>
  <c r="B200" i="8"/>
  <c r="B188" i="8"/>
  <c r="B184" i="8"/>
  <c r="B33" i="8"/>
  <c r="B44" i="8"/>
  <c r="B55" i="8"/>
  <c r="B65" i="8"/>
  <c r="B76" i="8"/>
  <c r="B314" i="8"/>
  <c r="B292" i="8"/>
  <c r="B282" i="8"/>
  <c r="B260" i="8"/>
  <c r="B228" i="8"/>
  <c r="B186" i="8"/>
  <c r="B154" i="8"/>
  <c r="B132" i="8"/>
  <c r="B307" i="8"/>
  <c r="B295" i="8"/>
  <c r="B285" i="8"/>
  <c r="B275" i="8"/>
  <c r="B269" i="8"/>
  <c r="B264" i="8"/>
  <c r="B259" i="8"/>
  <c r="B173" i="8"/>
  <c r="B168" i="8"/>
  <c r="B163" i="8"/>
  <c r="B159" i="8"/>
  <c r="B152" i="8"/>
  <c r="B147" i="8"/>
  <c r="B141" i="8"/>
  <c r="B140" i="8"/>
  <c r="B136" i="8"/>
  <c r="B135" i="8"/>
  <c r="B127" i="8"/>
  <c r="B120" i="8"/>
  <c r="B119" i="8"/>
  <c r="B109" i="8"/>
  <c r="B108" i="8"/>
  <c r="B94" i="8"/>
  <c r="B89" i="8"/>
  <c r="B87" i="8"/>
  <c r="B84" i="8"/>
  <c r="B77" i="8"/>
  <c r="B73" i="8"/>
  <c r="B72" i="8"/>
  <c r="B67" i="8"/>
  <c r="B66" i="8"/>
  <c r="B63" i="8"/>
  <c r="B57" i="8"/>
  <c r="B56" i="8"/>
  <c r="B52" i="8"/>
  <c r="B51" i="8"/>
  <c r="B47" i="8"/>
  <c r="B46" i="8"/>
  <c r="B45" i="8"/>
  <c r="B41" i="8"/>
  <c r="B40" i="8"/>
  <c r="B35" i="8"/>
  <c r="B34" i="8"/>
  <c r="B31" i="8"/>
  <c r="B30" i="8"/>
  <c r="B27" i="8"/>
  <c r="B26" i="8"/>
  <c r="B25" i="8"/>
  <c r="B23" i="8"/>
  <c r="B22" i="8"/>
  <c r="B19" i="8"/>
  <c r="B18" i="8"/>
  <c r="B17" i="8"/>
  <c r="B15" i="8"/>
  <c r="B14" i="8"/>
  <c r="B11" i="8"/>
  <c r="B10" i="8"/>
  <c r="B9" i="8"/>
  <c r="B36" i="8"/>
  <c r="B60" i="8"/>
  <c r="B68" i="8"/>
  <c r="B79" i="8"/>
  <c r="B133" i="8"/>
  <c r="B234" i="8"/>
  <c r="B245" i="8"/>
  <c r="B261" i="8"/>
  <c r="B276" i="8"/>
  <c r="B304" i="8"/>
  <c r="B271" i="8"/>
  <c r="B250" i="8"/>
  <c r="B218" i="8"/>
  <c r="B196" i="8"/>
  <c r="B164" i="8"/>
  <c r="B143" i="8"/>
  <c r="B316" i="8"/>
  <c r="B312" i="8"/>
  <c r="B311" i="8"/>
  <c r="B301" i="8"/>
  <c r="B300" i="8"/>
  <c r="B296" i="8"/>
  <c r="B291" i="8"/>
  <c r="B284" i="8"/>
  <c r="B280" i="8"/>
  <c r="B268" i="8"/>
  <c r="B175" i="8"/>
  <c r="B172" i="8"/>
  <c r="B157" i="8"/>
  <c r="B156" i="8"/>
  <c r="B151" i="8"/>
  <c r="B131" i="8"/>
  <c r="B125" i="8"/>
  <c r="B124" i="8"/>
  <c r="B115" i="8"/>
  <c r="B104" i="8"/>
  <c r="B103" i="8"/>
  <c r="B99" i="8"/>
  <c r="B98" i="8"/>
  <c r="B95" i="8"/>
  <c r="B88" i="8"/>
  <c r="B83" i="8"/>
  <c r="B78" i="8"/>
  <c r="B62" i="8"/>
  <c r="B8" i="8"/>
  <c r="B371" i="8"/>
  <c r="B365" i="8"/>
  <c r="B360" i="8"/>
  <c r="B359" i="8"/>
  <c r="B355" i="8"/>
  <c r="B343" i="8"/>
  <c r="B338" i="8"/>
  <c r="B274" i="8"/>
  <c r="B258" i="8"/>
  <c r="B242" i="8"/>
  <c r="B231" i="8"/>
  <c r="B215" i="8"/>
  <c r="B194" i="8"/>
  <c r="B183" i="8"/>
  <c r="B167" i="8"/>
  <c r="B162" i="8"/>
  <c r="B13" i="8"/>
  <c r="B21" i="8"/>
  <c r="B29" i="8"/>
  <c r="B39" i="8"/>
  <c r="B49" i="8"/>
  <c r="B61" i="8"/>
  <c r="B69" i="8"/>
  <c r="B81" i="8"/>
  <c r="B93" i="8"/>
  <c r="B101" i="8"/>
  <c r="B112" i="8"/>
  <c r="B123" i="8"/>
  <c r="B138" i="8"/>
  <c r="B149" i="8"/>
  <c r="B165" i="8"/>
  <c r="B180" i="8"/>
  <c r="B192" i="8"/>
  <c r="B208" i="8"/>
  <c r="B235" i="8"/>
  <c r="B251" i="8"/>
  <c r="B266" i="8"/>
  <c r="B277" i="8"/>
  <c r="B293" i="8"/>
  <c r="B308" i="8"/>
  <c r="B255" i="8"/>
  <c r="B372" i="8"/>
  <c r="B37" i="8"/>
  <c r="B48" i="8"/>
  <c r="B50" i="8"/>
  <c r="B59" i="8"/>
  <c r="B71" i="8"/>
  <c r="B80" i="8"/>
  <c r="B82" i="8"/>
  <c r="B91" i="8"/>
  <c r="B38" i="8"/>
  <c r="B54" i="8"/>
  <c r="B70" i="8"/>
  <c r="B86" i="8"/>
  <c r="B102" i="8"/>
  <c r="B110" i="8"/>
  <c r="B118" i="8"/>
  <c r="B126" i="8"/>
  <c r="B134" i="8"/>
  <c r="B142" i="8"/>
  <c r="B150" i="8"/>
  <c r="B158" i="8"/>
  <c r="B166" i="8"/>
  <c r="B174" i="8"/>
  <c r="B182" i="8"/>
  <c r="B190" i="8"/>
  <c r="B198" i="8"/>
  <c r="B206" i="8"/>
  <c r="B214" i="8"/>
  <c r="B222" i="8"/>
  <c r="B230" i="8"/>
  <c r="B238" i="8"/>
  <c r="B246" i="8"/>
  <c r="B254" i="8"/>
  <c r="B262" i="8"/>
  <c r="B270" i="8"/>
  <c r="B278" i="8"/>
  <c r="B286" i="8"/>
  <c r="B294" i="8"/>
  <c r="B302" i="8"/>
  <c r="B310" i="8"/>
  <c r="B318" i="8"/>
  <c r="B326" i="8"/>
  <c r="B334" i="8"/>
  <c r="B342" i="8"/>
  <c r="B350" i="8"/>
  <c r="B358" i="8"/>
  <c r="B366" i="8"/>
  <c r="B42" i="8"/>
  <c r="B58" i="8"/>
  <c r="B74" i="8"/>
  <c r="B90" i="8"/>
  <c r="B105" i="8"/>
  <c r="B113" i="8"/>
  <c r="B121" i="8"/>
  <c r="B129" i="8"/>
  <c r="B137" i="8"/>
  <c r="B145" i="8"/>
  <c r="B153" i="8"/>
  <c r="B161" i="8"/>
  <c r="B169" i="8"/>
  <c r="B177" i="8"/>
  <c r="B185" i="8"/>
  <c r="B193" i="8"/>
  <c r="B201" i="8"/>
  <c r="B209" i="8"/>
  <c r="B217" i="8"/>
  <c r="B225" i="8"/>
  <c r="B233" i="8"/>
  <c r="B241" i="8"/>
  <c r="B249" i="8"/>
  <c r="B257" i="8"/>
  <c r="B265" i="8"/>
  <c r="B273" i="8"/>
  <c r="B281" i="8"/>
  <c r="B289" i="8"/>
  <c r="B297" i="8"/>
  <c r="B305" i="8"/>
  <c r="B313" i="8"/>
  <c r="B321" i="8"/>
  <c r="B329" i="8"/>
  <c r="B337" i="8"/>
  <c r="B345" i="8"/>
  <c r="B353" i="8"/>
  <c r="B361" i="8"/>
  <c r="B369" i="8"/>
  <c r="B178" i="8" l="1"/>
  <c r="B223" i="8"/>
  <c r="B279" i="8"/>
  <c r="B170" i="8"/>
  <c r="B20" i="8"/>
  <c r="B263" i="8"/>
  <c r="B303" i="8"/>
  <c r="B322" i="8"/>
  <c r="B191" i="8"/>
  <c r="B370" i="8"/>
  <c r="B306" i="8"/>
  <c r="B239" i="8"/>
  <c r="B330" i="8"/>
  <c r="B111" i="8"/>
  <c r="B12" i="8"/>
  <c r="B290" i="8"/>
  <c r="B32" i="8"/>
  <c r="B210" i="8"/>
  <c r="B207" i="8"/>
  <c r="B346" i="8"/>
  <c r="B24" i="8"/>
  <c r="B28" i="8"/>
  <c r="B16" i="8"/>
  <c r="B373" i="8" l="1"/>
</calcChain>
</file>

<file path=xl/comments1.xml><?xml version="1.0" encoding="utf-8"?>
<comments xmlns="http://schemas.openxmlformats.org/spreadsheetml/2006/main">
  <authors>
    <author>Reddy, Suresh</author>
  </authors>
  <commentList>
    <comment ref="N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T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O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2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Q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2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O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S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S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Q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J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Q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F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6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M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61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O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6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M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4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H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6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1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7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N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M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1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18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2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M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N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5" authorId="0">
      <text>
        <r>
          <rPr>
            <b/>
            <sz val="9"/>
            <color indexed="81"/>
            <rFont val="Tahoma"/>
            <family val="2"/>
          </rPr>
          <t xml:space="preserve">Harmonic Distortion
</t>
        </r>
      </text>
    </comment>
    <comment ref="R18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S18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U18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V18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W18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X18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Y18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Z18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I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8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M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1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1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19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Q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0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1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N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1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1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1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1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1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19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X21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P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2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2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D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2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P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2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2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I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2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224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E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2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2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2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Q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2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Z2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J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3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L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1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N2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3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N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3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R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Z2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3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3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3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T23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J23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K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3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O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3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3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39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J24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L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4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O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T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40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I241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K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4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T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E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4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4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L24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M24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P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T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G24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H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4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Z24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G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4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4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J24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4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O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4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4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L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4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Q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4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4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Z246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J24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K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47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M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4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P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P24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Q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4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N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4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P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4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S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4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4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5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P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5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N25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51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V25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51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X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5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O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25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Z253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C25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J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5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L25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M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5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25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N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5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U25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5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55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C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5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5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5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T25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5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5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5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X25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5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59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D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5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D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L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6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Q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6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6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L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6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6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6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P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4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E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6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7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26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6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6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6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6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X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6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S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Q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6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Z27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7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L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7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7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F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0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8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W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82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H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8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U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8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8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C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T28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8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8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8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8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L28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2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V29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9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2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C29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F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N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T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3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Y29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C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4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Y29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294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D295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K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29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29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T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298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V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29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298" authorId="0">
      <text>
        <r>
          <rPr>
            <b/>
            <sz val="9"/>
            <color indexed="81"/>
            <rFont val="Tahoma"/>
            <family val="2"/>
          </rPr>
          <t xml:space="preserve">PowerOutage
</t>
        </r>
      </text>
    </comment>
    <comment ref="K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299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O29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0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0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03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M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0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0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1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1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16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27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29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1" authorId="0">
      <text>
        <r>
          <rPr>
            <b/>
            <sz val="9"/>
            <color indexed="81"/>
            <rFont val="Tahoma"/>
            <family val="2"/>
          </rPr>
          <t xml:space="preserve">PowerOutage
Alarm
</t>
        </r>
      </text>
    </comment>
    <comment ref="P331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Q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R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Y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Z33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D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E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F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G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H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I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J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K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L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33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V334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S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T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U348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W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X36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M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O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P365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N370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  <comment ref="C372" authorId="0">
      <text>
        <r>
          <rPr>
            <b/>
            <sz val="9"/>
            <color indexed="81"/>
            <rFont val="Tahoma"/>
            <family val="2"/>
          </rPr>
          <t xml:space="preserve">Alarm
</t>
        </r>
      </text>
    </comment>
  </commentList>
</comments>
</file>

<file path=xl/sharedStrings.xml><?xml version="1.0" encoding="utf-8"?>
<sst xmlns="http://schemas.openxmlformats.org/spreadsheetml/2006/main" count="6" uniqueCount="6">
  <si>
    <t>Daily</t>
  </si>
  <si>
    <t>Consumption</t>
  </si>
  <si>
    <t>Total</t>
  </si>
  <si>
    <t>Highland Falls Area Station</t>
  </si>
  <si>
    <t>Time</t>
  </si>
  <si>
    <t>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</si>
</sst>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* mm/dd/yy"/>
    <numFmt numFmtId="165" formatCode="0.0"/>
  </numFmts>
  <fonts count="2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0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0" fontId="4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Highland Falls Area Station - Minimum 2015</a:t>
            </a:r>
            <a:r>
              <a:rPr lang="en-US" baseline="0"/>
              <a:t> Load Day</a:t>
            </a:r>
            <a:r>
              <a:rPr lang="en-US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Minimum Load Day</c:v>
          </c:tx>
          <c:marker>
            <c:symbol val="none"/>
          </c:marker>
          <c:cat>
            <c:numRef>
              <c:f>'2015 24-Hr Minimum Day Curve'!$A$2:$A$25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8.3333333333333329E-2</c:v>
                </c:pt>
                <c:pt idx="3">
                  <c:v>0.125</c:v>
                </c:pt>
                <c:pt idx="4">
                  <c:v>0.16666666666666666</c:v>
                </c:pt>
                <c:pt idx="5">
                  <c:v>0.20833333333333334</c:v>
                </c:pt>
                <c:pt idx="6">
                  <c:v>0.25</c:v>
                </c:pt>
                <c:pt idx="7">
                  <c:v>0.29166666666666669</c:v>
                </c:pt>
                <c:pt idx="8">
                  <c:v>0.33333333333333331</c:v>
                </c:pt>
                <c:pt idx="9">
                  <c:v>0.375</c:v>
                </c:pt>
                <c:pt idx="10">
                  <c:v>0.41666666666666669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0.54166666666666663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0.66666666666666663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0.79166666666666663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0.91666666666666663</c:v>
                </c:pt>
                <c:pt idx="23">
                  <c:v>0.95833333333333337</c:v>
                </c:pt>
              </c:numCache>
            </c:numRef>
          </c:cat>
          <c:val>
            <c:numRef>
              <c:f>'2015 24-Hr Minimum Day Curve'!$B$2:$B$25</c:f>
              <c:numCache>
                <c:formatCode>General</c:formatCode>
                <c:ptCount val="24"/>
                <c:pt idx="0">
                  <c:v>1665.5845244499999</c:v>
                </c:pt>
                <c:pt idx="1">
                  <c:v>1577.5084717880002</c:v>
                </c:pt>
                <c:pt idx="2">
                  <c:v>1508.923287225</c:v>
                </c:pt>
                <c:pt idx="3">
                  <c:v>1479.8544686750001</c:v>
                </c:pt>
                <c:pt idx="4">
                  <c:v>1481.9986350950001</c:v>
                </c:pt>
                <c:pt idx="5">
                  <c:v>1525.2920989479999</c:v>
                </c:pt>
                <c:pt idx="6">
                  <c:v>1526.347151916</c:v>
                </c:pt>
                <c:pt idx="7">
                  <c:v>1631.3217458060001</c:v>
                </c:pt>
                <c:pt idx="8">
                  <c:v>1801.8793611770002</c:v>
                </c:pt>
                <c:pt idx="9">
                  <c:v>1921.044560992</c:v>
                </c:pt>
                <c:pt idx="10">
                  <c:v>2032.880771717</c:v>
                </c:pt>
                <c:pt idx="11">
                  <c:v>2071.7160728900003</c:v>
                </c:pt>
                <c:pt idx="12">
                  <c:v>2106.8716389470001</c:v>
                </c:pt>
                <c:pt idx="13">
                  <c:v>2064.7009709230001</c:v>
                </c:pt>
                <c:pt idx="14">
                  <c:v>2109.9120700210001</c:v>
                </c:pt>
                <c:pt idx="15">
                  <c:v>2077.4140927170001</c:v>
                </c:pt>
                <c:pt idx="16">
                  <c:v>2090.2985138939998</c:v>
                </c:pt>
                <c:pt idx="17">
                  <c:v>2156.429492538</c:v>
                </c:pt>
                <c:pt idx="18">
                  <c:v>2153.2899121649998</c:v>
                </c:pt>
                <c:pt idx="19">
                  <c:v>2190.189086846</c:v>
                </c:pt>
                <c:pt idx="20">
                  <c:v>2352.041098959</c:v>
                </c:pt>
                <c:pt idx="21">
                  <c:v>2237.052504968</c:v>
                </c:pt>
                <c:pt idx="22">
                  <c:v>2022.496076724</c:v>
                </c:pt>
                <c:pt idx="23">
                  <c:v>1808.2310270810001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88096"/>
        <c:axId val="215139072"/>
      </c:lineChart>
      <c:catAx>
        <c:axId val="206788096"/>
        <c:scaling>
          <c:orientation val="minMax"/>
        </c:scaling>
        <c:delete val="0"/>
        <c:axPos val="b"/>
        <c:majorGridlines/>
        <c:numFmt formatCode="h:mm" sourceLinked="1"/>
        <c:majorTickMark val="out"/>
        <c:minorTickMark val="none"/>
        <c:tickLblPos val="nextTo"/>
        <c:crossAx val="215139072"/>
        <c:crosses val="autoZero"/>
        <c:auto val="1"/>
        <c:lblAlgn val="ctr"/>
        <c:lblOffset val="100"/>
        <c:noMultiLvlLbl val="0"/>
      </c:catAx>
      <c:valAx>
        <c:axId val="215139072"/>
        <c:scaling>
          <c:orientation val="minMax"/>
          <c:min val="1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788096"/>
        <c:crosses val="autoZero"/>
        <c:crossBetween val="between"/>
        <c:majorUnit val="500"/>
      </c:valAx>
      <c:spPr>
        <a:ln>
          <a:solidFill>
            <a:schemeClr val="tx1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15</xdr:col>
      <xdr:colOff>171450</xdr:colOff>
      <xdr:row>22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437029</xdr:colOff>
      <xdr:row>30</xdr:row>
      <xdr:rowOff>151691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8971429" cy="56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73"/>
  <sheetViews>
    <sheetView workbookViewId="0">
      <pane ySplit="2400" activePane="bottomLeft"/>
      <selection activeCell="AB1" sqref="AB1:AB1048576"/>
      <selection pane="bottomLeft" activeCell="C10" sqref="C10"/>
    </sheetView>
  </sheetViews>
  <sheetFormatPr defaultRowHeight="15" x14ac:dyDescent="0.25"/>
  <cols>
    <col min="1" max="1" width="13.28515625" style="2" customWidth="1"/>
    <col min="2" max="26" width="8" style="2" customWidth="1"/>
    <col min="27" max="16384" width="9.140625" style="2"/>
  </cols>
  <sheetData>
    <row r="1" spans="1:28" x14ac:dyDescent="0.25">
      <c r="A1" s="3"/>
    </row>
    <row r="2" spans="1:28" x14ac:dyDescent="0.25">
      <c r="A2" s="10" t="s">
        <v>3</v>
      </c>
      <c r="B2" s="11"/>
      <c r="C2" s="11"/>
      <c r="D2" s="11"/>
      <c r="E2" s="11"/>
      <c r="F2" s="9"/>
    </row>
    <row r="3" spans="1:28" x14ac:dyDescent="0.25">
      <c r="A3" s="3"/>
      <c r="B3" s="14"/>
      <c r="C3" s="14"/>
      <c r="D3" s="14"/>
      <c r="E3" s="14"/>
    </row>
    <row r="4" spans="1:28" x14ac:dyDescent="0.25">
      <c r="B4" s="14"/>
      <c r="C4" s="14"/>
      <c r="D4" s="14"/>
      <c r="E4" s="14"/>
      <c r="F4" s="1"/>
    </row>
    <row r="5" spans="1:28" x14ac:dyDescent="0.25">
      <c r="B5" s="14"/>
      <c r="C5" s="14"/>
      <c r="D5" s="14"/>
      <c r="E5" s="14"/>
    </row>
    <row r="6" spans="1:28" x14ac:dyDescent="0.25">
      <c r="B6" s="4" t="s">
        <v>0</v>
      </c>
      <c r="C6" s="5">
        <v>0</v>
      </c>
      <c r="D6" s="5">
        <v>4.1666666666666664E-2</v>
      </c>
      <c r="E6" s="5">
        <v>8.3333333333333329E-2</v>
      </c>
      <c r="F6" s="5">
        <v>0.125</v>
      </c>
      <c r="G6" s="5">
        <v>0.16666666666666666</v>
      </c>
      <c r="H6" s="5">
        <v>0.20833333333333334</v>
      </c>
      <c r="I6" s="5">
        <v>0.25</v>
      </c>
      <c r="J6" s="5">
        <v>0.29166666666666669</v>
      </c>
      <c r="K6" s="5">
        <v>0.33333333333333331</v>
      </c>
      <c r="L6" s="5">
        <v>0.375</v>
      </c>
      <c r="M6" s="5">
        <v>0.41666666666666669</v>
      </c>
      <c r="N6" s="5">
        <v>0.45833333333333331</v>
      </c>
      <c r="O6" s="5">
        <v>0.5</v>
      </c>
      <c r="P6" s="5">
        <v>0.54166666666666663</v>
      </c>
      <c r="Q6" s="5">
        <v>0.58333333333333337</v>
      </c>
      <c r="R6" s="5">
        <v>0.625</v>
      </c>
      <c r="S6" s="5">
        <v>0.66666666666666663</v>
      </c>
      <c r="T6" s="5">
        <v>0.70833333333333337</v>
      </c>
      <c r="U6" s="5">
        <v>0.75</v>
      </c>
      <c r="V6" s="5">
        <v>0.79166666666666663</v>
      </c>
      <c r="W6" s="5">
        <v>0.83333333333333337</v>
      </c>
      <c r="X6" s="5">
        <v>0.875</v>
      </c>
      <c r="Y6" s="5">
        <v>0.91666666666666663</v>
      </c>
      <c r="Z6" s="5">
        <v>0.95833333333333337</v>
      </c>
    </row>
    <row r="7" spans="1:28" x14ac:dyDescent="0.25">
      <c r="B7" s="4" t="s">
        <v>1</v>
      </c>
      <c r="C7" s="5">
        <v>4.1666666666666664E-2</v>
      </c>
      <c r="D7" s="5">
        <v>8.3333333333333329E-2</v>
      </c>
      <c r="E7" s="5">
        <v>0.125</v>
      </c>
      <c r="F7" s="5">
        <v>0.16666666666666666</v>
      </c>
      <c r="G7" s="5">
        <v>0.20833333333333334</v>
      </c>
      <c r="H7" s="5">
        <v>0.25</v>
      </c>
      <c r="I7" s="5">
        <v>0.29166666666666669</v>
      </c>
      <c r="J7" s="5">
        <v>0.33333333333333331</v>
      </c>
      <c r="K7" s="5">
        <v>0.375</v>
      </c>
      <c r="L7" s="5">
        <v>0.41666666666666669</v>
      </c>
      <c r="M7" s="5">
        <v>0.45833333333333331</v>
      </c>
      <c r="N7" s="5">
        <v>0.5</v>
      </c>
      <c r="O7" s="5">
        <v>0.54166666666666663</v>
      </c>
      <c r="P7" s="5">
        <v>0.58333333333333337</v>
      </c>
      <c r="Q7" s="5">
        <v>0.625</v>
      </c>
      <c r="R7" s="5">
        <v>0.66666666666666663</v>
      </c>
      <c r="S7" s="5">
        <v>0.70833333333333337</v>
      </c>
      <c r="T7" s="5">
        <v>0.75</v>
      </c>
      <c r="U7" s="5">
        <v>0.79166666666666663</v>
      </c>
      <c r="V7" s="5">
        <v>0.83333333333333337</v>
      </c>
      <c r="W7" s="5">
        <v>0.875</v>
      </c>
      <c r="X7" s="5">
        <v>0.91666666666666663</v>
      </c>
      <c r="Y7" s="5">
        <v>0.95833333333333337</v>
      </c>
      <c r="Z7" s="5">
        <v>0</v>
      </c>
    </row>
    <row r="8" spans="1:28" x14ac:dyDescent="0.25">
      <c r="A8" s="6">
        <v>41275</v>
      </c>
      <c r="B8" s="7">
        <f>SUM('Highland Falls'!_Day2)</f>
        <v>54709.374999999985</v>
      </c>
      <c r="C8" s="8">
        <v>2056.6559999999999</v>
      </c>
      <c r="D8" s="8">
        <v>1945.846</v>
      </c>
      <c r="E8" s="8">
        <v>1863.2669999999998</v>
      </c>
      <c r="F8" s="8">
        <v>1778.105</v>
      </c>
      <c r="G8" s="8">
        <v>1762.4740000000002</v>
      </c>
      <c r="H8" s="8">
        <v>1804.7329999999999</v>
      </c>
      <c r="I8" s="8">
        <v>1867.5509999999999</v>
      </c>
      <c r="J8" s="8">
        <v>1936.2139999999999</v>
      </c>
      <c r="K8" s="8">
        <v>2023.21</v>
      </c>
      <c r="L8" s="8">
        <v>2136.8689999999997</v>
      </c>
      <c r="M8" s="8">
        <v>2250.1010000000001</v>
      </c>
      <c r="N8" s="8">
        <v>2331.42</v>
      </c>
      <c r="O8" s="8">
        <v>2451.8339999999998</v>
      </c>
      <c r="P8" s="8">
        <v>2448.5860000000002</v>
      </c>
      <c r="Q8" s="8">
        <v>2474.5139999999997</v>
      </c>
      <c r="R8" s="8">
        <v>2388.12</v>
      </c>
      <c r="S8" s="8">
        <v>2585.5970000000002</v>
      </c>
      <c r="T8" s="8">
        <v>2857.7359999999999</v>
      </c>
      <c r="U8" s="8">
        <v>2919.9029999999998</v>
      </c>
      <c r="V8" s="8">
        <v>2893.0439999999999</v>
      </c>
      <c r="W8" s="8">
        <v>2794.085</v>
      </c>
      <c r="X8" s="8">
        <v>2594.018</v>
      </c>
      <c r="Y8" s="8">
        <v>2390.1570000000002</v>
      </c>
      <c r="Z8" s="8">
        <v>2155.335</v>
      </c>
      <c r="AB8" s="9"/>
    </row>
    <row r="9" spans="1:28" x14ac:dyDescent="0.25">
      <c r="A9" s="6">
        <v>41276</v>
      </c>
      <c r="B9" s="7">
        <f>SUM('Highland Falls'!_Day3)</f>
        <v>59632.348999999987</v>
      </c>
      <c r="C9" s="8">
        <v>1991.402</v>
      </c>
      <c r="D9" s="8">
        <v>1928.423</v>
      </c>
      <c r="E9" s="8">
        <v>1891.519</v>
      </c>
      <c r="F9" s="8">
        <v>1891.9179999999999</v>
      </c>
      <c r="G9" s="8">
        <v>1915.326</v>
      </c>
      <c r="H9" s="8">
        <v>2070.8029999999999</v>
      </c>
      <c r="I9" s="8">
        <v>2337.7339999999999</v>
      </c>
      <c r="J9" s="8">
        <v>2478.8609999999999</v>
      </c>
      <c r="K9" s="8">
        <v>2465.652</v>
      </c>
      <c r="L9" s="8">
        <v>2478.8049999999998</v>
      </c>
      <c r="M9" s="8">
        <v>2566.473</v>
      </c>
      <c r="N9" s="8">
        <v>2615.2629999999999</v>
      </c>
      <c r="O9" s="8">
        <v>2661.8759999999997</v>
      </c>
      <c r="P9" s="8">
        <v>2587.5569999999998</v>
      </c>
      <c r="Q9" s="8">
        <v>2629.06</v>
      </c>
      <c r="R9" s="8">
        <v>2652.6639999999998</v>
      </c>
      <c r="S9" s="8">
        <v>2785.6150000000002</v>
      </c>
      <c r="T9" s="8">
        <v>3052.4410000000003</v>
      </c>
      <c r="U9" s="8">
        <v>3060.89</v>
      </c>
      <c r="V9" s="8">
        <v>3062.3249999999998</v>
      </c>
      <c r="W9" s="8">
        <v>2972.1440000000002</v>
      </c>
      <c r="X9" s="8">
        <v>2766.7080000000001</v>
      </c>
      <c r="Y9" s="8">
        <v>2507.6660000000002</v>
      </c>
      <c r="Z9" s="8">
        <v>2261.2240000000002</v>
      </c>
      <c r="AB9" s="9"/>
    </row>
    <row r="10" spans="1:28" x14ac:dyDescent="0.25">
      <c r="A10" s="6">
        <v>41277</v>
      </c>
      <c r="B10" s="7">
        <f>SUM('Highland Falls'!_Day4)</f>
        <v>61409.305999999997</v>
      </c>
      <c r="C10" s="8">
        <v>2075.9549999999999</v>
      </c>
      <c r="D10" s="8">
        <v>1972.3410000000001</v>
      </c>
      <c r="E10" s="8">
        <v>1950.1579999999999</v>
      </c>
      <c r="F10" s="8">
        <v>1953.896</v>
      </c>
      <c r="G10" s="8">
        <v>1987.3210000000001</v>
      </c>
      <c r="H10" s="8">
        <v>2201.4859999999999</v>
      </c>
      <c r="I10" s="8">
        <v>2482.9770000000003</v>
      </c>
      <c r="J10" s="8">
        <v>2623.0330000000004</v>
      </c>
      <c r="K10" s="8">
        <v>2610.2719999999999</v>
      </c>
      <c r="L10" s="8">
        <v>2585.828</v>
      </c>
      <c r="M10" s="8">
        <v>2681.511</v>
      </c>
      <c r="N10" s="8">
        <v>2693.3620000000001</v>
      </c>
      <c r="O10" s="8">
        <v>2669.9470000000001</v>
      </c>
      <c r="P10" s="8">
        <v>2619.134</v>
      </c>
      <c r="Q10" s="8">
        <v>2654.3719999999998</v>
      </c>
      <c r="R10" s="8">
        <v>2679.6489999999999</v>
      </c>
      <c r="S10" s="8">
        <v>2815.127</v>
      </c>
      <c r="T10" s="8">
        <v>3120.6280000000002</v>
      </c>
      <c r="U10" s="8">
        <v>3230.3389999999999</v>
      </c>
      <c r="V10" s="8">
        <v>3176.3760000000002</v>
      </c>
      <c r="W10" s="8">
        <v>3006.9830000000002</v>
      </c>
      <c r="X10" s="8">
        <v>2814.931</v>
      </c>
      <c r="Y10" s="8">
        <v>2544.556</v>
      </c>
      <c r="Z10" s="8">
        <v>2259.1240000000003</v>
      </c>
      <c r="AB10" s="9"/>
    </row>
    <row r="11" spans="1:28" x14ac:dyDescent="0.25">
      <c r="A11" s="6">
        <v>41278</v>
      </c>
      <c r="B11" s="7">
        <f>SUM('Highland Falls'!_Day5)</f>
        <v>58964.583999999988</v>
      </c>
      <c r="C11" s="8">
        <v>2083.5569999999998</v>
      </c>
      <c r="D11" s="8">
        <v>1993.383</v>
      </c>
      <c r="E11" s="8">
        <v>1922.123</v>
      </c>
      <c r="F11" s="8">
        <v>1886.836</v>
      </c>
      <c r="G11" s="8">
        <v>1912.722</v>
      </c>
      <c r="H11" s="8">
        <v>2054.7730000000001</v>
      </c>
      <c r="I11" s="8">
        <v>2315.3269999999998</v>
      </c>
      <c r="J11" s="8">
        <v>2435.0059999999999</v>
      </c>
      <c r="K11" s="8">
        <v>2470.0200000000004</v>
      </c>
      <c r="L11" s="8">
        <v>2485.3780000000002</v>
      </c>
      <c r="M11" s="8">
        <v>2551.9899999999998</v>
      </c>
      <c r="N11" s="8">
        <v>2582.223</v>
      </c>
      <c r="O11" s="8">
        <v>2585.317</v>
      </c>
      <c r="P11" s="8">
        <v>2468.2420000000002</v>
      </c>
      <c r="Q11" s="8">
        <v>2499.2730000000001</v>
      </c>
      <c r="R11" s="8">
        <v>2563.0639999999999</v>
      </c>
      <c r="S11" s="8">
        <v>2692.4450000000002</v>
      </c>
      <c r="T11" s="8">
        <v>3006.6680000000001</v>
      </c>
      <c r="U11" s="8">
        <v>2998.3310000000001</v>
      </c>
      <c r="V11" s="8">
        <v>2978.7379999999998</v>
      </c>
      <c r="W11" s="8">
        <v>2908.5210000000002</v>
      </c>
      <c r="X11" s="8">
        <v>2742.4669999999996</v>
      </c>
      <c r="Y11" s="8">
        <v>2526.223</v>
      </c>
      <c r="Z11" s="8">
        <v>2301.9569999999999</v>
      </c>
      <c r="AB11" s="9"/>
    </row>
    <row r="12" spans="1:28" x14ac:dyDescent="0.25">
      <c r="A12" s="6">
        <v>41279</v>
      </c>
      <c r="B12" s="7">
        <f>SUM('Highland Falls'!_Day6)</f>
        <v>55631.70199999999</v>
      </c>
      <c r="C12" s="8">
        <v>2093.6089999999999</v>
      </c>
      <c r="D12" s="8">
        <v>1980.8600000000001</v>
      </c>
      <c r="E12" s="8">
        <v>1894.039</v>
      </c>
      <c r="F12" s="8">
        <v>1844.1010000000001</v>
      </c>
      <c r="G12" s="8">
        <v>1824.403</v>
      </c>
      <c r="H12" s="8">
        <v>1896.8810000000001</v>
      </c>
      <c r="I12" s="8">
        <v>1988.5810000000001</v>
      </c>
      <c r="J12" s="8">
        <v>2074.1279999999997</v>
      </c>
      <c r="K12" s="8">
        <v>2198.2240000000002</v>
      </c>
      <c r="L12" s="8">
        <v>2305.4079999999999</v>
      </c>
      <c r="M12" s="8">
        <v>2372.433</v>
      </c>
      <c r="N12" s="8">
        <v>2446.3319999999999</v>
      </c>
      <c r="O12" s="8">
        <v>2435.902</v>
      </c>
      <c r="P12" s="8">
        <v>2408.105</v>
      </c>
      <c r="Q12" s="8">
        <v>2359.8960000000002</v>
      </c>
      <c r="R12" s="8">
        <v>2350.2219999999998</v>
      </c>
      <c r="S12" s="8">
        <v>2523.8429999999998</v>
      </c>
      <c r="T12" s="8">
        <v>2817.4090000000001</v>
      </c>
      <c r="U12" s="8">
        <v>2843.9110000000001</v>
      </c>
      <c r="V12" s="8">
        <v>2839.6970000000001</v>
      </c>
      <c r="W12" s="8">
        <v>2784.4459999999999</v>
      </c>
      <c r="X12" s="8">
        <v>2645.643</v>
      </c>
      <c r="Y12" s="8">
        <v>2455.3410000000003</v>
      </c>
      <c r="Z12" s="8">
        <v>2248.288</v>
      </c>
      <c r="AB12" s="9"/>
    </row>
    <row r="13" spans="1:28" x14ac:dyDescent="0.25">
      <c r="A13" s="6">
        <v>41280</v>
      </c>
      <c r="B13" s="7">
        <f>SUM('Highland Falls'!_Day7)</f>
        <v>54233.248999999996</v>
      </c>
      <c r="C13" s="8">
        <v>2050.069</v>
      </c>
      <c r="D13" s="8">
        <v>1924.643</v>
      </c>
      <c r="E13" s="8">
        <v>1860.124</v>
      </c>
      <c r="F13" s="8">
        <v>1809.7869999999998</v>
      </c>
      <c r="G13" s="8">
        <v>1801.7649999999999</v>
      </c>
      <c r="H13" s="8">
        <v>1870.1759999999999</v>
      </c>
      <c r="I13" s="8">
        <v>1950.2350000000001</v>
      </c>
      <c r="J13" s="8">
        <v>1974.7839999999999</v>
      </c>
      <c r="K13" s="8">
        <v>2111.9279999999999</v>
      </c>
      <c r="L13" s="8">
        <v>2186.8559999999998</v>
      </c>
      <c r="M13" s="8">
        <v>2303.42</v>
      </c>
      <c r="N13" s="8">
        <v>2356.2420000000002</v>
      </c>
      <c r="O13" s="8">
        <v>2392.2640000000001</v>
      </c>
      <c r="P13" s="8">
        <v>2346.5189999999998</v>
      </c>
      <c r="Q13" s="8">
        <v>2357.9850000000001</v>
      </c>
      <c r="R13" s="8">
        <v>2404.4090000000001</v>
      </c>
      <c r="S13" s="8">
        <v>2520.3220000000001</v>
      </c>
      <c r="T13" s="8">
        <v>2832.893</v>
      </c>
      <c r="U13" s="8">
        <v>2878.2740000000003</v>
      </c>
      <c r="V13" s="8">
        <v>2772.7</v>
      </c>
      <c r="W13" s="8">
        <v>2675.4279999999999</v>
      </c>
      <c r="X13" s="8">
        <v>2510.6480000000001</v>
      </c>
      <c r="Y13" s="8">
        <v>2298.107</v>
      </c>
      <c r="Z13" s="8">
        <v>2043.671</v>
      </c>
      <c r="AB13" s="9"/>
    </row>
    <row r="14" spans="1:28" x14ac:dyDescent="0.25">
      <c r="A14" s="6">
        <v>41281</v>
      </c>
      <c r="B14" s="7">
        <f>SUM('Highland Falls'!_Day8)</f>
        <v>54332.291999999987</v>
      </c>
      <c r="C14" s="8">
        <v>1852.5919999999999</v>
      </c>
      <c r="D14" s="8">
        <v>1773.681</v>
      </c>
      <c r="E14" s="8">
        <v>1738.52</v>
      </c>
      <c r="F14" s="8">
        <v>1706.222</v>
      </c>
      <c r="G14" s="8">
        <v>1732.5</v>
      </c>
      <c r="H14" s="8">
        <v>1890.903</v>
      </c>
      <c r="I14" s="8">
        <v>2168.1799999999998</v>
      </c>
      <c r="J14" s="8">
        <v>2316.9859999999999</v>
      </c>
      <c r="K14" s="8">
        <v>2311.7640000000001</v>
      </c>
      <c r="L14" s="8">
        <v>2236.962</v>
      </c>
      <c r="M14" s="8">
        <v>2272.5360000000001</v>
      </c>
      <c r="N14" s="8">
        <v>2347.3589999999999</v>
      </c>
      <c r="O14" s="8">
        <v>2344.8530000000001</v>
      </c>
      <c r="P14" s="8">
        <v>2309.9859999999999</v>
      </c>
      <c r="Q14" s="8">
        <v>2264.395</v>
      </c>
      <c r="R14" s="8">
        <v>2305.0369999999998</v>
      </c>
      <c r="S14" s="8">
        <v>2445.1280000000002</v>
      </c>
      <c r="T14" s="8">
        <v>2791.5299999999997</v>
      </c>
      <c r="U14" s="8">
        <v>2864.2250000000004</v>
      </c>
      <c r="V14" s="8">
        <v>2850.2950000000001</v>
      </c>
      <c r="W14" s="8">
        <v>2758.9939999999997</v>
      </c>
      <c r="X14" s="8">
        <v>2574.9920000000002</v>
      </c>
      <c r="Y14" s="8">
        <v>2355.3389999999999</v>
      </c>
      <c r="Z14" s="8">
        <v>2119.3130000000001</v>
      </c>
      <c r="AB14" s="9"/>
    </row>
    <row r="15" spans="1:28" x14ac:dyDescent="0.25">
      <c r="A15" s="6">
        <v>41282</v>
      </c>
      <c r="B15" s="7">
        <f>SUM('Highland Falls'!_Day9)</f>
        <v>55047.355999999985</v>
      </c>
      <c r="C15" s="8">
        <v>1941.723</v>
      </c>
      <c r="D15" s="8">
        <v>1852.0459999999998</v>
      </c>
      <c r="E15" s="8">
        <v>1807.12</v>
      </c>
      <c r="F15" s="8">
        <v>1769.3690000000001</v>
      </c>
      <c r="G15" s="8">
        <v>1799</v>
      </c>
      <c r="H15" s="8">
        <v>1995.4270000000001</v>
      </c>
      <c r="I15" s="8">
        <v>2284.4639999999999</v>
      </c>
      <c r="J15" s="8">
        <v>2425.346</v>
      </c>
      <c r="K15" s="8">
        <v>2342.4029999999998</v>
      </c>
      <c r="L15" s="8">
        <v>2315.614</v>
      </c>
      <c r="M15" s="8">
        <v>2299.7170000000001</v>
      </c>
      <c r="N15" s="8">
        <v>2349.326</v>
      </c>
      <c r="O15" s="8">
        <v>2341.913</v>
      </c>
      <c r="P15" s="8">
        <v>2324.154</v>
      </c>
      <c r="Q15" s="8">
        <v>2309.181</v>
      </c>
      <c r="R15" s="8">
        <v>2346.9810000000002</v>
      </c>
      <c r="S15" s="8">
        <v>2468.9349999999999</v>
      </c>
      <c r="T15" s="8">
        <v>2827.9369999999999</v>
      </c>
      <c r="U15" s="8">
        <v>2882.4670000000001</v>
      </c>
      <c r="V15" s="8">
        <v>2797.5219999999999</v>
      </c>
      <c r="W15" s="8">
        <v>2711.2539999999999</v>
      </c>
      <c r="X15" s="8">
        <v>2533.5659999999998</v>
      </c>
      <c r="Y15" s="8">
        <v>2267.846</v>
      </c>
      <c r="Z15" s="8">
        <v>2054.0450000000001</v>
      </c>
      <c r="AB15" s="9"/>
    </row>
    <row r="16" spans="1:28" x14ac:dyDescent="0.25">
      <c r="A16" s="6">
        <v>41283</v>
      </c>
      <c r="B16" s="7">
        <f>SUM('Highland Falls'!_Day10)</f>
        <v>55387.444000000003</v>
      </c>
      <c r="C16" s="8">
        <v>1858.759</v>
      </c>
      <c r="D16" s="8">
        <v>1782.8579999999999</v>
      </c>
      <c r="E16" s="8">
        <v>1747.557</v>
      </c>
      <c r="F16" s="8">
        <v>1740.41</v>
      </c>
      <c r="G16" s="8">
        <v>1766.3589999999999</v>
      </c>
      <c r="H16" s="8">
        <v>1917.846</v>
      </c>
      <c r="I16" s="8">
        <v>2218.6709999999998</v>
      </c>
      <c r="J16" s="8">
        <v>2330.2089999999998</v>
      </c>
      <c r="K16" s="8">
        <v>2330.3560000000002</v>
      </c>
      <c r="L16" s="8">
        <v>2356.8090000000002</v>
      </c>
      <c r="M16" s="8">
        <v>2392.5369999999998</v>
      </c>
      <c r="N16" s="8">
        <v>2445.8069999999998</v>
      </c>
      <c r="O16" s="8">
        <v>2470.223</v>
      </c>
      <c r="P16" s="8">
        <v>2465.96</v>
      </c>
      <c r="Q16" s="8">
        <v>2515.4779999999996</v>
      </c>
      <c r="R16" s="8">
        <v>2557.4639999999999</v>
      </c>
      <c r="S16" s="8">
        <v>2658.1240000000003</v>
      </c>
      <c r="T16" s="8">
        <v>2860.7179999999998</v>
      </c>
      <c r="U16" s="8">
        <v>2815.694</v>
      </c>
      <c r="V16" s="8">
        <v>2740.808</v>
      </c>
      <c r="W16" s="8">
        <v>2661.2739999999999</v>
      </c>
      <c r="X16" s="8">
        <v>2525.1239999999998</v>
      </c>
      <c r="Y16" s="8">
        <v>2228.366</v>
      </c>
      <c r="Z16" s="8">
        <v>2000.0329999999999</v>
      </c>
      <c r="AB16" s="9"/>
    </row>
    <row r="17" spans="1:28" x14ac:dyDescent="0.25">
      <c r="A17" s="6">
        <v>41284</v>
      </c>
      <c r="B17" s="7">
        <f>SUM('Highland Falls'!_Day11)</f>
        <v>53291.707000000009</v>
      </c>
      <c r="C17" s="8">
        <v>1816.038</v>
      </c>
      <c r="D17" s="8">
        <v>1733.0249999999999</v>
      </c>
      <c r="E17" s="8">
        <v>1718.6960000000001</v>
      </c>
      <c r="F17" s="8">
        <v>1679.692</v>
      </c>
      <c r="G17" s="8">
        <v>1712.3470000000002</v>
      </c>
      <c r="H17" s="8">
        <v>1909.1660000000002</v>
      </c>
      <c r="I17" s="8">
        <v>2199.89</v>
      </c>
      <c r="J17" s="8">
        <v>2339.0430000000001</v>
      </c>
      <c r="K17" s="8">
        <v>2274.5940000000001</v>
      </c>
      <c r="L17" s="8">
        <v>2229.2690000000002</v>
      </c>
      <c r="M17" s="8">
        <v>2267.1530000000002</v>
      </c>
      <c r="N17" s="8">
        <v>2288.16</v>
      </c>
      <c r="O17" s="8">
        <v>2307.1509999999998</v>
      </c>
      <c r="P17" s="8">
        <v>2260.1320000000001</v>
      </c>
      <c r="Q17" s="8">
        <v>2263.4499999999998</v>
      </c>
      <c r="R17" s="8">
        <v>2273.9569999999999</v>
      </c>
      <c r="S17" s="8">
        <v>2406.8240000000001</v>
      </c>
      <c r="T17" s="8">
        <v>2749.915</v>
      </c>
      <c r="U17" s="8">
        <v>2762.4029999999998</v>
      </c>
      <c r="V17" s="8">
        <v>2738.7080000000001</v>
      </c>
      <c r="W17" s="8">
        <v>2615.48</v>
      </c>
      <c r="X17" s="8">
        <v>2456.2999999999997</v>
      </c>
      <c r="Y17" s="8">
        <v>2276.127</v>
      </c>
      <c r="Z17" s="8">
        <v>2014.1869999999999</v>
      </c>
      <c r="AB17" s="9"/>
    </row>
    <row r="18" spans="1:28" x14ac:dyDescent="0.25">
      <c r="A18" s="6">
        <v>41285</v>
      </c>
      <c r="B18" s="7">
        <f>SUM('Highland Falls'!_Day12)</f>
        <v>55429.786999999989</v>
      </c>
      <c r="C18" s="8">
        <v>1844.1080000000002</v>
      </c>
      <c r="D18" s="8">
        <v>1764.8609999999999</v>
      </c>
      <c r="E18" s="8">
        <v>1740.9209999999998</v>
      </c>
      <c r="F18" s="8">
        <v>1717.8630000000001</v>
      </c>
      <c r="G18" s="8">
        <v>1745.8700000000001</v>
      </c>
      <c r="H18" s="8">
        <v>1910.4259999999999</v>
      </c>
      <c r="I18" s="8">
        <v>2192.7779999999998</v>
      </c>
      <c r="J18" s="8">
        <v>2354.569</v>
      </c>
      <c r="K18" s="8">
        <v>2341.3040000000001</v>
      </c>
      <c r="L18" s="8">
        <v>2345.105</v>
      </c>
      <c r="M18" s="8">
        <v>2452.1489999999999</v>
      </c>
      <c r="N18" s="8">
        <v>2546.9989999999998</v>
      </c>
      <c r="O18" s="8">
        <v>2516.3740000000003</v>
      </c>
      <c r="P18" s="8">
        <v>2506.6859999999997</v>
      </c>
      <c r="Q18" s="8">
        <v>2516.2269999999999</v>
      </c>
      <c r="R18" s="8">
        <v>2503.3610000000003</v>
      </c>
      <c r="S18" s="8">
        <v>2606.2259999999997</v>
      </c>
      <c r="T18" s="8">
        <v>2823.8420000000001</v>
      </c>
      <c r="U18" s="8">
        <v>2784.2080000000001</v>
      </c>
      <c r="V18" s="8">
        <v>2729.3490000000002</v>
      </c>
      <c r="W18" s="8">
        <v>2650.2139999999999</v>
      </c>
      <c r="X18" s="8">
        <v>2493.5749999999998</v>
      </c>
      <c r="Y18" s="8">
        <v>2279.585</v>
      </c>
      <c r="Z18" s="8">
        <v>2063.1869999999999</v>
      </c>
      <c r="AB18" s="9"/>
    </row>
    <row r="19" spans="1:28" x14ac:dyDescent="0.25">
      <c r="A19" s="6">
        <v>41286</v>
      </c>
      <c r="B19" s="7">
        <f>SUM('Highland Falls'!_Day13)</f>
        <v>52322.031999999999</v>
      </c>
      <c r="C19" s="8">
        <v>1861.5729999999999</v>
      </c>
      <c r="D19" s="8">
        <v>1769.0329999999999</v>
      </c>
      <c r="E19" s="8">
        <v>1714.069</v>
      </c>
      <c r="F19" s="8">
        <v>1675.45</v>
      </c>
      <c r="G19" s="8">
        <v>1678.81</v>
      </c>
      <c r="H19" s="8">
        <v>1764.5810000000001</v>
      </c>
      <c r="I19" s="8">
        <v>1860.46</v>
      </c>
      <c r="J19" s="8">
        <v>1956.654</v>
      </c>
      <c r="K19" s="8">
        <v>2131.0729999999999</v>
      </c>
      <c r="L19" s="8">
        <v>2242.5619999999999</v>
      </c>
      <c r="M19" s="8">
        <v>2327.297</v>
      </c>
      <c r="N19" s="8">
        <v>2374.3440000000001</v>
      </c>
      <c r="O19" s="8">
        <v>2409.694</v>
      </c>
      <c r="P19" s="8">
        <v>2357.194</v>
      </c>
      <c r="Q19" s="8">
        <v>2346.8760000000002</v>
      </c>
      <c r="R19" s="8">
        <v>2334.71</v>
      </c>
      <c r="S19" s="8">
        <v>2488.1289999999999</v>
      </c>
      <c r="T19" s="8">
        <v>2684.8150000000001</v>
      </c>
      <c r="U19" s="8">
        <v>2661.848</v>
      </c>
      <c r="V19" s="8">
        <v>2559.5499999999997</v>
      </c>
      <c r="W19" s="8">
        <v>2480.415</v>
      </c>
      <c r="X19" s="8">
        <v>2402.5120000000002</v>
      </c>
      <c r="Y19" s="8">
        <v>2211.8249999999998</v>
      </c>
      <c r="Z19" s="8">
        <v>2028.558</v>
      </c>
      <c r="AB19" s="9"/>
    </row>
    <row r="20" spans="1:28" x14ac:dyDescent="0.25">
      <c r="A20" s="6">
        <v>41287</v>
      </c>
      <c r="B20" s="7">
        <f>SUM('Highland Falls'!_Day14)</f>
        <v>51724.232000000011</v>
      </c>
      <c r="C20" s="8">
        <v>1820.2239999999999</v>
      </c>
      <c r="D20" s="8">
        <v>1703.3030000000001</v>
      </c>
      <c r="E20" s="8">
        <v>1651.692</v>
      </c>
      <c r="F20" s="8">
        <v>1591.7160000000001</v>
      </c>
      <c r="G20" s="8">
        <v>1591.268</v>
      </c>
      <c r="H20" s="8">
        <v>1664.95</v>
      </c>
      <c r="I20" s="8">
        <v>1734.558</v>
      </c>
      <c r="J20" s="8">
        <v>1825.39</v>
      </c>
      <c r="K20" s="8">
        <v>2002.7560000000001</v>
      </c>
      <c r="L20" s="8">
        <v>2158.6039999999998</v>
      </c>
      <c r="M20" s="8">
        <v>2274.741</v>
      </c>
      <c r="N20" s="8">
        <v>2368.2260000000001</v>
      </c>
      <c r="O20" s="8">
        <v>2447.0529999999999</v>
      </c>
      <c r="P20" s="8">
        <v>2464.6369999999997</v>
      </c>
      <c r="Q20" s="8">
        <v>2458.7849999999999</v>
      </c>
      <c r="R20" s="8">
        <v>2449.9580000000001</v>
      </c>
      <c r="S20" s="8">
        <v>2582.4049999999997</v>
      </c>
      <c r="T20" s="8">
        <v>2799.3420000000001</v>
      </c>
      <c r="U20" s="8">
        <v>2732.3519999999999</v>
      </c>
      <c r="V20" s="8">
        <v>2607.7240000000002</v>
      </c>
      <c r="W20" s="8">
        <v>2526.4610000000002</v>
      </c>
      <c r="X20" s="8">
        <v>2339.029</v>
      </c>
      <c r="Y20" s="8">
        <v>2100.5250000000001</v>
      </c>
      <c r="Z20" s="8">
        <v>1828.5329999999999</v>
      </c>
      <c r="AB20" s="9"/>
    </row>
    <row r="21" spans="1:28" x14ac:dyDescent="0.25">
      <c r="A21" s="6">
        <v>41288</v>
      </c>
      <c r="B21" s="7">
        <f>SUM('Highland Falls'!_Day15)</f>
        <v>50875.811000000009</v>
      </c>
      <c r="C21" s="8">
        <v>1664.6980000000001</v>
      </c>
      <c r="D21" s="8">
        <v>1610.1469999999999</v>
      </c>
      <c r="E21" s="8">
        <v>1563.2049999999999</v>
      </c>
      <c r="F21" s="8">
        <v>1546.79</v>
      </c>
      <c r="G21" s="8">
        <v>1571.808</v>
      </c>
      <c r="H21" s="8">
        <v>1734.3200000000002</v>
      </c>
      <c r="I21" s="8">
        <v>2016.6089999999999</v>
      </c>
      <c r="J21" s="8">
        <v>2231.6770000000001</v>
      </c>
      <c r="K21" s="8">
        <v>2187.808</v>
      </c>
      <c r="L21" s="8">
        <v>2137.0859999999998</v>
      </c>
      <c r="M21" s="8">
        <v>2223.3960000000002</v>
      </c>
      <c r="N21" s="8">
        <v>2199.6239999999998</v>
      </c>
      <c r="O21" s="8">
        <v>2201.3249999999998</v>
      </c>
      <c r="P21" s="8">
        <v>2219.3429999999998</v>
      </c>
      <c r="Q21" s="8">
        <v>2196.3339999999998</v>
      </c>
      <c r="R21" s="8">
        <v>2275.63</v>
      </c>
      <c r="S21" s="8">
        <v>2382.114</v>
      </c>
      <c r="T21" s="8">
        <v>2615.8509999999997</v>
      </c>
      <c r="U21" s="8">
        <v>2641.1979999999999</v>
      </c>
      <c r="V21" s="8">
        <v>2607.402</v>
      </c>
      <c r="W21" s="8">
        <v>2566.0879999999997</v>
      </c>
      <c r="X21" s="8">
        <v>2394.6860000000001</v>
      </c>
      <c r="Y21" s="8">
        <v>2162.09</v>
      </c>
      <c r="Z21" s="8">
        <v>1926.5820000000001</v>
      </c>
      <c r="AB21" s="9"/>
    </row>
    <row r="22" spans="1:28" x14ac:dyDescent="0.25">
      <c r="A22" s="6">
        <v>41289</v>
      </c>
      <c r="B22" s="7">
        <f>SUM('Highland Falls'!_Day16)</f>
        <v>54273.625000000007</v>
      </c>
      <c r="C22" s="8">
        <v>1760.2760000000001</v>
      </c>
      <c r="D22" s="8">
        <v>1702.0079999999998</v>
      </c>
      <c r="E22" s="8">
        <v>1648.6610000000001</v>
      </c>
      <c r="F22" s="8">
        <v>1635.6480000000001</v>
      </c>
      <c r="G22" s="8">
        <v>1669.99</v>
      </c>
      <c r="H22" s="8">
        <v>1833.223</v>
      </c>
      <c r="I22" s="8">
        <v>2117.1709999999998</v>
      </c>
      <c r="J22" s="8">
        <v>2298.366</v>
      </c>
      <c r="K22" s="8">
        <v>2304.8270000000002</v>
      </c>
      <c r="L22" s="8">
        <v>2346.288</v>
      </c>
      <c r="M22" s="8">
        <v>2396.6390000000001</v>
      </c>
      <c r="N22" s="8">
        <v>2404.2269999999999</v>
      </c>
      <c r="O22" s="8">
        <v>2433.277</v>
      </c>
      <c r="P22" s="8">
        <v>2401.42</v>
      </c>
      <c r="Q22" s="8">
        <v>2405.1089999999999</v>
      </c>
      <c r="R22" s="8">
        <v>2440.7249999999999</v>
      </c>
      <c r="S22" s="8">
        <v>2536.471</v>
      </c>
      <c r="T22" s="8">
        <v>2782.6120000000001</v>
      </c>
      <c r="U22" s="8">
        <v>2853.2979999999998</v>
      </c>
      <c r="V22" s="8">
        <v>2778.0970000000002</v>
      </c>
      <c r="W22" s="8">
        <v>2688.0630000000001</v>
      </c>
      <c r="X22" s="8">
        <v>2509.5419999999999</v>
      </c>
      <c r="Y22" s="8">
        <v>2279.0810000000001</v>
      </c>
      <c r="Z22" s="8">
        <v>2048.6060000000002</v>
      </c>
      <c r="AB22" s="9"/>
    </row>
    <row r="23" spans="1:28" x14ac:dyDescent="0.25">
      <c r="A23" s="6">
        <v>41290</v>
      </c>
      <c r="B23" s="7">
        <f>SUM('Highland Falls'!_Day17)</f>
        <v>56219.876999999986</v>
      </c>
      <c r="C23" s="8">
        <v>1836.94</v>
      </c>
      <c r="D23" s="8">
        <v>1786.1969999999999</v>
      </c>
      <c r="E23" s="8">
        <v>1768.9560000000001</v>
      </c>
      <c r="F23" s="8">
        <v>1737.057</v>
      </c>
      <c r="G23" s="8">
        <v>1772.2530000000002</v>
      </c>
      <c r="H23" s="8">
        <v>1894.83</v>
      </c>
      <c r="I23" s="8">
        <v>2044.329</v>
      </c>
      <c r="J23" s="8">
        <v>2161.915</v>
      </c>
      <c r="K23" s="8">
        <v>2260.7690000000002</v>
      </c>
      <c r="L23" s="8">
        <v>2383.297</v>
      </c>
      <c r="M23" s="8">
        <v>2535.6170000000002</v>
      </c>
      <c r="N23" s="8">
        <v>2586.248</v>
      </c>
      <c r="O23" s="8">
        <v>2629.3119999999999</v>
      </c>
      <c r="P23" s="8">
        <v>2585.9539999999997</v>
      </c>
      <c r="Q23" s="8">
        <v>2562.364</v>
      </c>
      <c r="R23" s="8">
        <v>2616.502</v>
      </c>
      <c r="S23" s="8">
        <v>2671.2489999999998</v>
      </c>
      <c r="T23" s="8">
        <v>2925.8319999999999</v>
      </c>
      <c r="U23" s="8">
        <v>2932.7550000000001</v>
      </c>
      <c r="V23" s="8">
        <v>2841.4750000000004</v>
      </c>
      <c r="W23" s="8">
        <v>2777.8519999999999</v>
      </c>
      <c r="X23" s="8">
        <v>2541.4690000000001</v>
      </c>
      <c r="Y23" s="8">
        <v>2293.3539999999998</v>
      </c>
      <c r="Z23" s="8">
        <v>2073.3510000000001</v>
      </c>
      <c r="AB23" s="9"/>
    </row>
    <row r="24" spans="1:28" x14ac:dyDescent="0.25">
      <c r="A24" s="6">
        <v>41291</v>
      </c>
      <c r="B24" s="7">
        <f>SUM('Highland Falls'!_Day18)</f>
        <v>55016.64699999999</v>
      </c>
      <c r="C24" s="8">
        <v>1909.124</v>
      </c>
      <c r="D24" s="8">
        <v>1808.0650000000001</v>
      </c>
      <c r="E24" s="8">
        <v>1773.2049999999999</v>
      </c>
      <c r="F24" s="8">
        <v>1753.857</v>
      </c>
      <c r="G24" s="8">
        <v>1784.8600000000001</v>
      </c>
      <c r="H24" s="8">
        <v>1980.027</v>
      </c>
      <c r="I24" s="8">
        <v>2263.2260000000001</v>
      </c>
      <c r="J24" s="8">
        <v>2355.5280000000002</v>
      </c>
      <c r="K24" s="8">
        <v>2327.4929999999999</v>
      </c>
      <c r="L24" s="8">
        <v>2236.808</v>
      </c>
      <c r="M24" s="8">
        <v>2283.337</v>
      </c>
      <c r="N24" s="8">
        <v>2297.2109999999998</v>
      </c>
      <c r="O24" s="8">
        <v>2354.4290000000001</v>
      </c>
      <c r="P24" s="8">
        <v>2325.5119999999997</v>
      </c>
      <c r="Q24" s="8">
        <v>2374.9390000000003</v>
      </c>
      <c r="R24" s="8">
        <v>2437.596</v>
      </c>
      <c r="S24" s="8">
        <v>2582.181</v>
      </c>
      <c r="T24" s="8">
        <v>2816.2260000000001</v>
      </c>
      <c r="U24" s="8">
        <v>2826.6909999999998</v>
      </c>
      <c r="V24" s="8">
        <v>2818.5569999999998</v>
      </c>
      <c r="W24" s="8">
        <v>2733.0170000000003</v>
      </c>
      <c r="X24" s="8">
        <v>2551.92</v>
      </c>
      <c r="Y24" s="8">
        <v>2335.7040000000002</v>
      </c>
      <c r="Z24" s="8">
        <v>2087.134</v>
      </c>
      <c r="AB24" s="9"/>
    </row>
    <row r="25" spans="1:28" x14ac:dyDescent="0.25">
      <c r="A25" s="6">
        <v>41292</v>
      </c>
      <c r="B25" s="7">
        <f>SUM('Highland Falls'!_Day19)</f>
        <v>57947.834000000003</v>
      </c>
      <c r="C25" s="8">
        <v>1929.963</v>
      </c>
      <c r="D25" s="8">
        <v>1862.4760000000001</v>
      </c>
      <c r="E25" s="8">
        <v>1829.7930000000001</v>
      </c>
      <c r="F25" s="8">
        <v>1814.1759999999999</v>
      </c>
      <c r="G25" s="8">
        <v>1880.788</v>
      </c>
      <c r="H25" s="8">
        <v>2083.1929999999998</v>
      </c>
      <c r="I25" s="8">
        <v>2349.8649999999998</v>
      </c>
      <c r="J25" s="8">
        <v>2506.6790000000001</v>
      </c>
      <c r="K25" s="8">
        <v>2488.4160000000002</v>
      </c>
      <c r="L25" s="8">
        <v>2461.067</v>
      </c>
      <c r="M25" s="8">
        <v>2513.2240000000002</v>
      </c>
      <c r="N25" s="8">
        <v>2545.4870000000001</v>
      </c>
      <c r="O25" s="8">
        <v>2529.5970000000002</v>
      </c>
      <c r="P25" s="8">
        <v>2493.19</v>
      </c>
      <c r="Q25" s="8">
        <v>2501.5409999999997</v>
      </c>
      <c r="R25" s="8">
        <v>2564.989</v>
      </c>
      <c r="S25" s="8">
        <v>2640.6169999999997</v>
      </c>
      <c r="T25" s="8">
        <v>2880.8710000000001</v>
      </c>
      <c r="U25" s="8">
        <v>2950.2619999999997</v>
      </c>
      <c r="V25" s="8">
        <v>2870.6089999999999</v>
      </c>
      <c r="W25" s="8">
        <v>2825.8159999999998</v>
      </c>
      <c r="X25" s="8">
        <v>2692.2560000000003</v>
      </c>
      <c r="Y25" s="8">
        <v>2483.2220000000002</v>
      </c>
      <c r="Z25" s="8">
        <v>2249.7370000000001</v>
      </c>
      <c r="AB25" s="9"/>
    </row>
    <row r="26" spans="1:28" x14ac:dyDescent="0.25">
      <c r="A26" s="6">
        <v>41293</v>
      </c>
      <c r="B26" s="7">
        <f>SUM('Highland Falls'!_Day20)</f>
        <v>54883.569999999992</v>
      </c>
      <c r="C26" s="8">
        <v>2084.607</v>
      </c>
      <c r="D26" s="8">
        <v>1973.02</v>
      </c>
      <c r="E26" s="8">
        <v>1916.5160000000001</v>
      </c>
      <c r="F26" s="8">
        <v>1916.502</v>
      </c>
      <c r="G26" s="8">
        <v>1904.259</v>
      </c>
      <c r="H26" s="8">
        <v>1982.778</v>
      </c>
      <c r="I26" s="8">
        <v>2030.1260000000002</v>
      </c>
      <c r="J26" s="8">
        <v>2117.1640000000002</v>
      </c>
      <c r="K26" s="8">
        <v>2250.5349999999999</v>
      </c>
      <c r="L26" s="8">
        <v>2393.8739999999998</v>
      </c>
      <c r="M26" s="8">
        <v>2501.569</v>
      </c>
      <c r="N26" s="8">
        <v>2505.4399999999996</v>
      </c>
      <c r="O26" s="8">
        <v>2487.0160000000001</v>
      </c>
      <c r="P26" s="8">
        <v>2428.748</v>
      </c>
      <c r="Q26" s="8">
        <v>2376.7869999999998</v>
      </c>
      <c r="R26" s="8">
        <v>2338.9030000000002</v>
      </c>
      <c r="S26" s="8">
        <v>2448.7539999999999</v>
      </c>
      <c r="T26" s="8">
        <v>2667.3430000000003</v>
      </c>
      <c r="U26" s="8">
        <v>2687.1530000000002</v>
      </c>
      <c r="V26" s="8">
        <v>2615.4659999999999</v>
      </c>
      <c r="W26" s="8">
        <v>2545.5569999999998</v>
      </c>
      <c r="X26" s="8">
        <v>2405.5079999999998</v>
      </c>
      <c r="Y26" s="8">
        <v>2243.3739999999998</v>
      </c>
      <c r="Z26" s="8">
        <v>2062.5709999999999</v>
      </c>
      <c r="AB26" s="9"/>
    </row>
    <row r="27" spans="1:28" x14ac:dyDescent="0.25">
      <c r="A27" s="6">
        <v>41294</v>
      </c>
      <c r="B27" s="7">
        <f>SUM('Highland Falls'!_Day21)</f>
        <v>51732.121000000006</v>
      </c>
      <c r="C27" s="8">
        <v>1858.444</v>
      </c>
      <c r="D27" s="8">
        <v>1788.9270000000001</v>
      </c>
      <c r="E27" s="8">
        <v>1730.5329999999999</v>
      </c>
      <c r="F27" s="8">
        <v>1699.5440000000001</v>
      </c>
      <c r="G27" s="8">
        <v>1702.4140000000002</v>
      </c>
      <c r="H27" s="8">
        <v>1787.03</v>
      </c>
      <c r="I27" s="8">
        <v>1865.08</v>
      </c>
      <c r="J27" s="8">
        <v>1909.8030000000001</v>
      </c>
      <c r="K27" s="8">
        <v>2041.375</v>
      </c>
      <c r="L27" s="8">
        <v>2160.7950000000001</v>
      </c>
      <c r="M27" s="8">
        <v>2210.7260000000001</v>
      </c>
      <c r="N27" s="8">
        <v>2279.4519999999998</v>
      </c>
      <c r="O27" s="8">
        <v>2266.5160000000001</v>
      </c>
      <c r="P27" s="8">
        <v>2203.194</v>
      </c>
      <c r="Q27" s="8">
        <v>2189.7190000000001</v>
      </c>
      <c r="R27" s="8">
        <v>2247.7560000000003</v>
      </c>
      <c r="S27" s="8">
        <v>2340.835</v>
      </c>
      <c r="T27" s="8">
        <v>2649.0169999999998</v>
      </c>
      <c r="U27" s="8">
        <v>2689.2460000000001</v>
      </c>
      <c r="V27" s="8">
        <v>2638.1039999999998</v>
      </c>
      <c r="W27" s="8">
        <v>2586.9059999999999</v>
      </c>
      <c r="X27" s="8">
        <v>2464.5739999999996</v>
      </c>
      <c r="Y27" s="8">
        <v>2325.386</v>
      </c>
      <c r="Z27" s="8">
        <v>2096.7449999999999</v>
      </c>
      <c r="AB27" s="9"/>
    </row>
    <row r="28" spans="1:28" x14ac:dyDescent="0.25">
      <c r="A28" s="6">
        <v>41295</v>
      </c>
      <c r="B28" s="7">
        <f>SUM('Highland Falls'!_Day22)</f>
        <v>57640.212</v>
      </c>
      <c r="C28" s="8">
        <v>1931.251</v>
      </c>
      <c r="D28" s="8">
        <v>1868.356</v>
      </c>
      <c r="E28" s="8">
        <v>1806.644</v>
      </c>
      <c r="F28" s="8">
        <v>1789.9</v>
      </c>
      <c r="G28" s="8">
        <v>1792.3010000000002</v>
      </c>
      <c r="H28" s="8">
        <v>1891.211</v>
      </c>
      <c r="I28" s="8">
        <v>1998.598</v>
      </c>
      <c r="J28" s="8">
        <v>2108.3719999999998</v>
      </c>
      <c r="K28" s="8">
        <v>2287.39</v>
      </c>
      <c r="L28" s="8">
        <v>2421.5239999999999</v>
      </c>
      <c r="M28" s="8">
        <v>2538.998</v>
      </c>
      <c r="N28" s="8">
        <v>2598.5749999999998</v>
      </c>
      <c r="O28" s="8">
        <v>2659.4679999999998</v>
      </c>
      <c r="P28" s="8">
        <v>2634.261</v>
      </c>
      <c r="Q28" s="8">
        <v>2623.6279999999997</v>
      </c>
      <c r="R28" s="8">
        <v>2682.7219999999998</v>
      </c>
      <c r="S28" s="8">
        <v>2797.9209999999998</v>
      </c>
      <c r="T28" s="8">
        <v>3024.3710000000001</v>
      </c>
      <c r="U28" s="8">
        <v>3047.5059999999999</v>
      </c>
      <c r="V28" s="8">
        <v>2993.5430000000001</v>
      </c>
      <c r="W28" s="8">
        <v>2871.5049999999997</v>
      </c>
      <c r="X28" s="8">
        <v>2674.8469999999998</v>
      </c>
      <c r="Y28" s="8">
        <v>2423.7919999999999</v>
      </c>
      <c r="Z28" s="8">
        <v>2173.5279999999998</v>
      </c>
      <c r="AB28" s="9"/>
    </row>
    <row r="29" spans="1:28" x14ac:dyDescent="0.25">
      <c r="A29" s="6">
        <v>41296</v>
      </c>
      <c r="B29" s="7">
        <f>SUM('Highland Falls'!_Day23)</f>
        <v>61391.358000000015</v>
      </c>
      <c r="C29" s="8">
        <v>1990.7719999999999</v>
      </c>
      <c r="D29" s="8">
        <v>1927.4080000000001</v>
      </c>
      <c r="E29" s="8">
        <v>1895.145</v>
      </c>
      <c r="F29" s="8">
        <v>1890.4550000000002</v>
      </c>
      <c r="G29" s="8">
        <v>1933.183</v>
      </c>
      <c r="H29" s="8">
        <v>2146.4450000000002</v>
      </c>
      <c r="I29" s="8">
        <v>2422.7910000000002</v>
      </c>
      <c r="J29" s="8">
        <v>2565.5069999999996</v>
      </c>
      <c r="K29" s="8">
        <v>2501.527</v>
      </c>
      <c r="L29" s="8">
        <v>2545.8789999999999</v>
      </c>
      <c r="M29" s="8">
        <v>2633.1479999999997</v>
      </c>
      <c r="N29" s="8">
        <v>2668.0219999999999</v>
      </c>
      <c r="O29" s="8">
        <v>2660.4339999999997</v>
      </c>
      <c r="P29" s="8">
        <v>2649.8290000000002</v>
      </c>
      <c r="Q29" s="8">
        <v>2639.8330000000001</v>
      </c>
      <c r="R29" s="8">
        <v>2684.8150000000001</v>
      </c>
      <c r="S29" s="8">
        <v>2887.7240000000002</v>
      </c>
      <c r="T29" s="8">
        <v>3191.4680000000003</v>
      </c>
      <c r="U29" s="8">
        <v>3264.3029999999999</v>
      </c>
      <c r="V29" s="8">
        <v>3199.5320000000002</v>
      </c>
      <c r="W29" s="8">
        <v>3121.1460000000002</v>
      </c>
      <c r="X29" s="8">
        <v>2923.7809999999999</v>
      </c>
      <c r="Y29" s="8">
        <v>2661.8129999999996</v>
      </c>
      <c r="Z29" s="8">
        <v>2386.3980000000001</v>
      </c>
      <c r="AB29" s="9"/>
    </row>
    <row r="30" spans="1:28" x14ac:dyDescent="0.25">
      <c r="A30" s="6">
        <v>41297</v>
      </c>
      <c r="B30" s="7">
        <f>SUM('Highland Falls'!_Day24)</f>
        <v>64558.249000000011</v>
      </c>
      <c r="C30" s="8">
        <v>2202.8650000000002</v>
      </c>
      <c r="D30" s="8">
        <v>2117.7799999999997</v>
      </c>
      <c r="E30" s="8">
        <v>2075.4090000000001</v>
      </c>
      <c r="F30" s="8">
        <v>2086.6440000000002</v>
      </c>
      <c r="G30" s="8">
        <v>2120.181</v>
      </c>
      <c r="H30" s="8">
        <v>2300.2559999999999</v>
      </c>
      <c r="I30" s="8">
        <v>2623.614</v>
      </c>
      <c r="J30" s="8">
        <v>2709.259</v>
      </c>
      <c r="K30" s="8">
        <v>2680.9090000000001</v>
      </c>
      <c r="L30" s="8">
        <v>2671.9559999999997</v>
      </c>
      <c r="M30" s="8">
        <v>2713.6130000000003</v>
      </c>
      <c r="N30" s="8">
        <v>2754.6819999999998</v>
      </c>
      <c r="O30" s="8">
        <v>2845.087</v>
      </c>
      <c r="P30" s="8">
        <v>2840.0050000000001</v>
      </c>
      <c r="Q30" s="8">
        <v>2809.268</v>
      </c>
      <c r="R30" s="8">
        <v>2814.875</v>
      </c>
      <c r="S30" s="8">
        <v>2916.7809999999999</v>
      </c>
      <c r="T30" s="8">
        <v>3237.752</v>
      </c>
      <c r="U30" s="8">
        <v>3300.5210000000002</v>
      </c>
      <c r="V30" s="8">
        <v>3286.8359999999998</v>
      </c>
      <c r="W30" s="8">
        <v>3200.9180000000001</v>
      </c>
      <c r="X30" s="8">
        <v>3070.6689999999999</v>
      </c>
      <c r="Y30" s="8">
        <v>2742.0119999999997</v>
      </c>
      <c r="Z30" s="8">
        <v>2436.357</v>
      </c>
      <c r="AB30" s="9"/>
    </row>
    <row r="31" spans="1:28" x14ac:dyDescent="0.25">
      <c r="A31" s="6">
        <v>41298</v>
      </c>
      <c r="B31" s="7">
        <f>SUM('Highland Falls'!_Day25)</f>
        <v>65267.460999999996</v>
      </c>
      <c r="C31" s="8">
        <v>2256.9960000000001</v>
      </c>
      <c r="D31" s="8">
        <v>2163.0839999999998</v>
      </c>
      <c r="E31" s="8">
        <v>2144.1840000000002</v>
      </c>
      <c r="F31" s="8">
        <v>2125.6410000000001</v>
      </c>
      <c r="G31" s="8">
        <v>2169.2719999999999</v>
      </c>
      <c r="H31" s="8">
        <v>2388.4139999999998</v>
      </c>
      <c r="I31" s="8">
        <v>2688.7</v>
      </c>
      <c r="J31" s="8">
        <v>2778.846</v>
      </c>
      <c r="K31" s="8">
        <v>2737.49</v>
      </c>
      <c r="L31" s="8">
        <v>2731.498</v>
      </c>
      <c r="M31" s="8">
        <v>2784.502</v>
      </c>
      <c r="N31" s="8">
        <v>2800.518</v>
      </c>
      <c r="O31" s="8">
        <v>2791.4389999999999</v>
      </c>
      <c r="P31" s="8">
        <v>2759.029</v>
      </c>
      <c r="Q31" s="8">
        <v>2769.0389999999998</v>
      </c>
      <c r="R31" s="8">
        <v>2829.9949999999999</v>
      </c>
      <c r="S31" s="8">
        <v>2890.8180000000002</v>
      </c>
      <c r="T31" s="8">
        <v>3225.0889999999999</v>
      </c>
      <c r="U31" s="8">
        <v>3319.2669999999998</v>
      </c>
      <c r="V31" s="8">
        <v>3314.1079999999997</v>
      </c>
      <c r="W31" s="8">
        <v>3245.3820000000001</v>
      </c>
      <c r="X31" s="8">
        <v>3044.58</v>
      </c>
      <c r="Y31" s="8">
        <v>2787.2110000000002</v>
      </c>
      <c r="Z31" s="8">
        <v>2522.3589999999999</v>
      </c>
      <c r="AB31" s="9"/>
    </row>
    <row r="32" spans="1:28" x14ac:dyDescent="0.25">
      <c r="A32" s="6">
        <v>41299</v>
      </c>
      <c r="B32" s="7">
        <f>SUM('Highland Falls'!_Day26)</f>
        <v>65898.14</v>
      </c>
      <c r="C32" s="8">
        <v>2353.0709999999999</v>
      </c>
      <c r="D32" s="8">
        <v>2259.5230000000001</v>
      </c>
      <c r="E32" s="8">
        <v>2234.799</v>
      </c>
      <c r="F32" s="8">
        <v>2218.4189999999999</v>
      </c>
      <c r="G32" s="8">
        <v>2254.3360000000002</v>
      </c>
      <c r="H32" s="8">
        <v>2406.8869999999997</v>
      </c>
      <c r="I32" s="8">
        <v>2671.5149999999999</v>
      </c>
      <c r="J32" s="8">
        <v>2808.288</v>
      </c>
      <c r="K32" s="8">
        <v>2791.4110000000001</v>
      </c>
      <c r="L32" s="8">
        <v>2825.2280000000001</v>
      </c>
      <c r="M32" s="8">
        <v>2875.0610000000001</v>
      </c>
      <c r="N32" s="8">
        <v>2892.7849999999999</v>
      </c>
      <c r="O32" s="8">
        <v>2899.26</v>
      </c>
      <c r="P32" s="8">
        <v>2862.2860000000001</v>
      </c>
      <c r="Q32" s="8">
        <v>2805.6420000000003</v>
      </c>
      <c r="R32" s="8">
        <v>2861.6</v>
      </c>
      <c r="S32" s="8">
        <v>2989.2379999999998</v>
      </c>
      <c r="T32" s="8">
        <v>3195.5419999999999</v>
      </c>
      <c r="U32" s="8">
        <v>3261.5659999999998</v>
      </c>
      <c r="V32" s="8">
        <v>3218.1030000000001</v>
      </c>
      <c r="W32" s="8">
        <v>3100.2860000000001</v>
      </c>
      <c r="X32" s="8">
        <v>2953.2159999999999</v>
      </c>
      <c r="Y32" s="8">
        <v>2716.9659999999999</v>
      </c>
      <c r="Z32" s="8">
        <v>2443.1120000000001</v>
      </c>
      <c r="AB32" s="9"/>
    </row>
    <row r="33" spans="1:28" x14ac:dyDescent="0.25">
      <c r="A33" s="6">
        <v>41300</v>
      </c>
      <c r="B33" s="7">
        <f>SUM('Highland Falls'!_Day27)</f>
        <v>62761.685000000005</v>
      </c>
      <c r="C33" s="8">
        <v>2264.8989999999999</v>
      </c>
      <c r="D33" s="8">
        <v>2200.4009999999998</v>
      </c>
      <c r="E33" s="8">
        <v>2154.7260000000001</v>
      </c>
      <c r="F33" s="8">
        <v>2107.665</v>
      </c>
      <c r="G33" s="8">
        <v>2116.9119999999998</v>
      </c>
      <c r="H33" s="8">
        <v>2188.991</v>
      </c>
      <c r="I33" s="8">
        <v>2329.0329999999999</v>
      </c>
      <c r="J33" s="8">
        <v>2389.7930000000001</v>
      </c>
      <c r="K33" s="8">
        <v>2562.5039999999999</v>
      </c>
      <c r="L33" s="8">
        <v>2672.1869999999999</v>
      </c>
      <c r="M33" s="8">
        <v>2793.8680000000004</v>
      </c>
      <c r="N33" s="8">
        <v>2729.5730000000003</v>
      </c>
      <c r="O33" s="8">
        <v>2766.1759999999999</v>
      </c>
      <c r="P33" s="8">
        <v>2761.15</v>
      </c>
      <c r="Q33" s="8">
        <v>2768.2829999999999</v>
      </c>
      <c r="R33" s="8">
        <v>2691.1010000000001</v>
      </c>
      <c r="S33" s="8">
        <v>2792.5029999999997</v>
      </c>
      <c r="T33" s="8">
        <v>3011.4629999999997</v>
      </c>
      <c r="U33" s="8">
        <v>3146.6889999999999</v>
      </c>
      <c r="V33" s="8">
        <v>3104.7239999999997</v>
      </c>
      <c r="W33" s="8">
        <v>3039.393</v>
      </c>
      <c r="X33" s="8">
        <v>2916.942</v>
      </c>
      <c r="Y33" s="8">
        <v>2742.1240000000003</v>
      </c>
      <c r="Z33" s="8">
        <v>2510.585</v>
      </c>
      <c r="AB33" s="9"/>
    </row>
    <row r="34" spans="1:28" x14ac:dyDescent="0.25">
      <c r="A34" s="6">
        <v>41301</v>
      </c>
      <c r="B34" s="7">
        <f>SUM('Highland Falls'!_Day28)</f>
        <v>59898.796999999999</v>
      </c>
      <c r="C34" s="8">
        <v>2306.4089999999997</v>
      </c>
      <c r="D34" s="8">
        <v>2199.1620000000003</v>
      </c>
      <c r="E34" s="8">
        <v>2146.3049999999998</v>
      </c>
      <c r="F34" s="8">
        <v>2084.5790000000002</v>
      </c>
      <c r="G34" s="8">
        <v>2108.5679999999998</v>
      </c>
      <c r="H34" s="8">
        <v>2187.8360000000002</v>
      </c>
      <c r="I34" s="8">
        <v>2251.5709999999999</v>
      </c>
      <c r="J34" s="8">
        <v>2309.4189999999999</v>
      </c>
      <c r="K34" s="8">
        <v>2414.489</v>
      </c>
      <c r="L34" s="8">
        <v>2500.7919999999999</v>
      </c>
      <c r="M34" s="8">
        <v>2569.518</v>
      </c>
      <c r="N34" s="8">
        <v>2570.7780000000002</v>
      </c>
      <c r="O34" s="8">
        <v>2584.96</v>
      </c>
      <c r="P34" s="8">
        <v>2565.7730000000001</v>
      </c>
      <c r="Q34" s="8">
        <v>2554.846</v>
      </c>
      <c r="R34" s="8">
        <v>2574.11</v>
      </c>
      <c r="S34" s="8">
        <v>2613.4919999999997</v>
      </c>
      <c r="T34" s="8">
        <v>2950.3180000000002</v>
      </c>
      <c r="U34" s="8">
        <v>3049.7039999999997</v>
      </c>
      <c r="V34" s="8">
        <v>2977.2049999999999</v>
      </c>
      <c r="W34" s="8">
        <v>2915.1849999999999</v>
      </c>
      <c r="X34" s="8">
        <v>2720.172</v>
      </c>
      <c r="Y34" s="8">
        <v>2504.7400000000002</v>
      </c>
      <c r="Z34" s="8">
        <v>2238.866</v>
      </c>
      <c r="AB34" s="9"/>
    </row>
    <row r="35" spans="1:28" x14ac:dyDescent="0.25">
      <c r="A35" s="6">
        <v>41302</v>
      </c>
      <c r="B35" s="7">
        <f>SUM('Highland Falls'!_Day29)</f>
        <v>61042.281999999992</v>
      </c>
      <c r="C35" s="8">
        <v>2067.8069999999998</v>
      </c>
      <c r="D35" s="8">
        <v>1999.1369999999999</v>
      </c>
      <c r="E35" s="8">
        <v>1943.2909999999999</v>
      </c>
      <c r="F35" s="8">
        <v>1924.377</v>
      </c>
      <c r="G35" s="8">
        <v>1946.56</v>
      </c>
      <c r="H35" s="8">
        <v>2145.1149999999998</v>
      </c>
      <c r="I35" s="8">
        <v>2400.181</v>
      </c>
      <c r="J35" s="8">
        <v>2534.518</v>
      </c>
      <c r="K35" s="8">
        <v>2592.933</v>
      </c>
      <c r="L35" s="8">
        <v>2634.8139999999999</v>
      </c>
      <c r="M35" s="8">
        <v>2685.3679999999999</v>
      </c>
      <c r="N35" s="8">
        <v>2751.0349999999999</v>
      </c>
      <c r="O35" s="8">
        <v>2794.0570000000002</v>
      </c>
      <c r="P35" s="8">
        <v>2792.8180000000002</v>
      </c>
      <c r="Q35" s="8">
        <v>2787.652</v>
      </c>
      <c r="R35" s="8">
        <v>2811.5639999999999</v>
      </c>
      <c r="S35" s="8">
        <v>2962.0919999999996</v>
      </c>
      <c r="T35" s="8">
        <v>3158.7359999999999</v>
      </c>
      <c r="U35" s="8">
        <v>3111.6120000000001</v>
      </c>
      <c r="V35" s="8">
        <v>2996.0909999999999</v>
      </c>
      <c r="W35" s="8">
        <v>2893.002</v>
      </c>
      <c r="X35" s="8">
        <v>2635.0309999999999</v>
      </c>
      <c r="Y35" s="8">
        <v>2350.4459999999999</v>
      </c>
      <c r="Z35" s="8">
        <v>2124.0450000000001</v>
      </c>
      <c r="AB35" s="9"/>
    </row>
    <row r="36" spans="1:28" x14ac:dyDescent="0.25">
      <c r="A36" s="6">
        <v>41303</v>
      </c>
      <c r="B36" s="7">
        <f>SUM('Highland Falls'!_Day30)</f>
        <v>55401.129000000015</v>
      </c>
      <c r="C36" s="8">
        <v>1953.0420000000001</v>
      </c>
      <c r="D36" s="8">
        <v>1897.777</v>
      </c>
      <c r="E36" s="8">
        <v>1844.4649999999999</v>
      </c>
      <c r="F36" s="8">
        <v>1825.117</v>
      </c>
      <c r="G36" s="8">
        <v>1852.3610000000001</v>
      </c>
      <c r="H36" s="8">
        <v>2034.1299999999999</v>
      </c>
      <c r="I36" s="8">
        <v>2289.1610000000001</v>
      </c>
      <c r="J36" s="8">
        <v>2402.806</v>
      </c>
      <c r="K36" s="8">
        <v>2413.4390000000003</v>
      </c>
      <c r="L36" s="8">
        <v>2303.4760000000001</v>
      </c>
      <c r="M36" s="8">
        <v>2302.8040000000001</v>
      </c>
      <c r="N36" s="8">
        <v>2288.8809999999999</v>
      </c>
      <c r="O36" s="8">
        <v>2311.1970000000001</v>
      </c>
      <c r="P36" s="8">
        <v>2288.5169999999998</v>
      </c>
      <c r="Q36" s="8">
        <v>2322.0680000000002</v>
      </c>
      <c r="R36" s="8">
        <v>2395.5119999999997</v>
      </c>
      <c r="S36" s="8">
        <v>2571.59</v>
      </c>
      <c r="T36" s="8">
        <v>2846.3960000000002</v>
      </c>
      <c r="U36" s="8">
        <v>2897.4120000000003</v>
      </c>
      <c r="V36" s="8">
        <v>2814.6509999999998</v>
      </c>
      <c r="W36" s="8">
        <v>2734.69</v>
      </c>
      <c r="X36" s="8">
        <v>2529.6880000000001</v>
      </c>
      <c r="Y36" s="8">
        <v>2250.9900000000002</v>
      </c>
      <c r="Z36" s="8">
        <v>2030.9589999999998</v>
      </c>
      <c r="AB36" s="9"/>
    </row>
    <row r="37" spans="1:28" x14ac:dyDescent="0.25">
      <c r="A37" s="6">
        <v>41304</v>
      </c>
      <c r="B37" s="7">
        <f>SUM('Highland Falls'!_Day31)</f>
        <v>54043.367000000006</v>
      </c>
      <c r="C37" s="8">
        <v>1852.473</v>
      </c>
      <c r="D37" s="8">
        <v>1795.4649999999999</v>
      </c>
      <c r="E37" s="8">
        <v>1753.8989999999999</v>
      </c>
      <c r="F37" s="8">
        <v>1728.328</v>
      </c>
      <c r="G37" s="8">
        <v>1756.846</v>
      </c>
      <c r="H37" s="8">
        <v>1936.396</v>
      </c>
      <c r="I37" s="8">
        <v>2176.2860000000001</v>
      </c>
      <c r="J37" s="8">
        <v>2339.0080000000003</v>
      </c>
      <c r="K37" s="8">
        <v>2323.23</v>
      </c>
      <c r="L37" s="8">
        <v>2361.3379999999997</v>
      </c>
      <c r="M37" s="8">
        <v>2353.4560000000001</v>
      </c>
      <c r="N37" s="8">
        <v>2391.5990000000002</v>
      </c>
      <c r="O37" s="8">
        <v>2379.902</v>
      </c>
      <c r="P37" s="8">
        <v>2395.0010000000002</v>
      </c>
      <c r="Q37" s="8">
        <v>2426.5010000000002</v>
      </c>
      <c r="R37" s="8">
        <v>2508.3029999999999</v>
      </c>
      <c r="S37" s="8">
        <v>2616.7049999999999</v>
      </c>
      <c r="T37" s="8">
        <v>2738.799</v>
      </c>
      <c r="U37" s="8">
        <v>2683.17</v>
      </c>
      <c r="V37" s="8">
        <v>2634.6459999999997</v>
      </c>
      <c r="W37" s="8">
        <v>2549.7220000000002</v>
      </c>
      <c r="X37" s="8">
        <v>2367.3789999999999</v>
      </c>
      <c r="Y37" s="8">
        <v>2126.4809999999998</v>
      </c>
      <c r="Z37" s="8">
        <v>1848.4339999999997</v>
      </c>
      <c r="AB37" s="9"/>
    </row>
    <row r="38" spans="1:28" x14ac:dyDescent="0.25">
      <c r="A38" s="6">
        <v>41305</v>
      </c>
      <c r="B38" s="7">
        <f>SUM('Highland Falls'!_Day32)</f>
        <v>52527.159999999989</v>
      </c>
      <c r="C38" s="8">
        <v>1686.4259999999999</v>
      </c>
      <c r="D38" s="8">
        <v>1608.8589999999999</v>
      </c>
      <c r="E38" s="8">
        <v>1571.4859999999999</v>
      </c>
      <c r="F38" s="8">
        <v>1548.848</v>
      </c>
      <c r="G38" s="8">
        <v>1569.722</v>
      </c>
      <c r="H38" s="8">
        <v>1754.018</v>
      </c>
      <c r="I38" s="8">
        <v>2012.4089999999999</v>
      </c>
      <c r="J38" s="8">
        <v>2179.7020000000002</v>
      </c>
      <c r="K38" s="8">
        <v>2153.4589999999998</v>
      </c>
      <c r="L38" s="8">
        <v>2193.1909999999998</v>
      </c>
      <c r="M38" s="8">
        <v>2233.511</v>
      </c>
      <c r="N38" s="8">
        <v>2273.8449999999998</v>
      </c>
      <c r="O38" s="8">
        <v>2272.3049999999998</v>
      </c>
      <c r="P38" s="8">
        <v>2242.422</v>
      </c>
      <c r="Q38" s="8">
        <v>2276.498</v>
      </c>
      <c r="R38" s="8">
        <v>2325.183</v>
      </c>
      <c r="S38" s="8">
        <v>2463.4749999999999</v>
      </c>
      <c r="T38" s="8">
        <v>2712.6470000000004</v>
      </c>
      <c r="U38" s="8">
        <v>2824.0450000000001</v>
      </c>
      <c r="V38" s="8">
        <v>2816.723</v>
      </c>
      <c r="W38" s="8">
        <v>2736.6289999999999</v>
      </c>
      <c r="X38" s="8">
        <v>2615.4659999999999</v>
      </c>
      <c r="Y38" s="8">
        <v>2342.5709999999999</v>
      </c>
      <c r="Z38" s="8">
        <v>2113.7199999999998</v>
      </c>
      <c r="AB38" s="9"/>
    </row>
    <row r="39" spans="1:28" x14ac:dyDescent="0.25">
      <c r="A39" s="6">
        <v>41306</v>
      </c>
      <c r="B39" s="7">
        <f>SUM('Highland Falls'!_Day33)</f>
        <v>58088.345000000001</v>
      </c>
      <c r="C39" s="8">
        <v>1942.8220000000001</v>
      </c>
      <c r="D39" s="8">
        <v>1850.1769999999999</v>
      </c>
      <c r="E39" s="8">
        <v>1809.857</v>
      </c>
      <c r="F39" s="8">
        <v>1798.9369999999999</v>
      </c>
      <c r="G39" s="8">
        <v>1825.3269999999998</v>
      </c>
      <c r="H39" s="8">
        <v>2017.8410000000001</v>
      </c>
      <c r="I39" s="8">
        <v>2274.9789999999998</v>
      </c>
      <c r="J39" s="8">
        <v>2375.4499999999998</v>
      </c>
      <c r="K39" s="8">
        <v>2402.8690000000001</v>
      </c>
      <c r="L39" s="8">
        <v>2453.1639999999998</v>
      </c>
      <c r="M39" s="8">
        <v>2540.0410000000002</v>
      </c>
      <c r="N39" s="8">
        <v>2569.8190000000004</v>
      </c>
      <c r="O39" s="8">
        <v>2518.3130000000001</v>
      </c>
      <c r="P39" s="8">
        <v>2501.4850000000001</v>
      </c>
      <c r="Q39" s="8">
        <v>2532.11</v>
      </c>
      <c r="R39" s="8">
        <v>2610.3559999999998</v>
      </c>
      <c r="S39" s="8">
        <v>2734.9630000000002</v>
      </c>
      <c r="T39" s="8">
        <v>2956.3239999999996</v>
      </c>
      <c r="U39" s="8">
        <v>2952.2710000000002</v>
      </c>
      <c r="V39" s="8">
        <v>2902.4660000000003</v>
      </c>
      <c r="W39" s="8">
        <v>2882.04</v>
      </c>
      <c r="X39" s="8">
        <v>2752.2249999999999</v>
      </c>
      <c r="Y39" s="8">
        <v>2542.2040000000002</v>
      </c>
      <c r="Z39" s="8">
        <v>2342.3049999999998</v>
      </c>
      <c r="AB39" s="9"/>
    </row>
    <row r="40" spans="1:28" x14ac:dyDescent="0.25">
      <c r="A40" s="6">
        <v>41307</v>
      </c>
      <c r="B40" s="7">
        <f>SUM('Highland Falls'!_Day34)</f>
        <v>58978.89899999999</v>
      </c>
      <c r="C40" s="8">
        <v>2148.7130000000002</v>
      </c>
      <c r="D40" s="8">
        <v>2023.6999999999998</v>
      </c>
      <c r="E40" s="8">
        <v>1970.43</v>
      </c>
      <c r="F40" s="8">
        <v>1936.893</v>
      </c>
      <c r="G40" s="8">
        <v>1934.2750000000001</v>
      </c>
      <c r="H40" s="8">
        <v>2034.123</v>
      </c>
      <c r="I40" s="8">
        <v>2139.277</v>
      </c>
      <c r="J40" s="8">
        <v>2226.42</v>
      </c>
      <c r="K40" s="8">
        <v>2364.761</v>
      </c>
      <c r="L40" s="8">
        <v>2467.4369999999999</v>
      </c>
      <c r="M40" s="8">
        <v>2573.83</v>
      </c>
      <c r="N40" s="8">
        <v>2597.35</v>
      </c>
      <c r="O40" s="8">
        <v>2593.6329999999998</v>
      </c>
      <c r="P40" s="8">
        <v>2545.3679999999999</v>
      </c>
      <c r="Q40" s="8">
        <v>2570.6589999999997</v>
      </c>
      <c r="R40" s="8">
        <v>2618.8470000000002</v>
      </c>
      <c r="S40" s="8">
        <v>2763.4389999999999</v>
      </c>
      <c r="T40" s="8">
        <v>2930.7530000000002</v>
      </c>
      <c r="U40" s="8">
        <v>3043.299</v>
      </c>
      <c r="V40" s="8">
        <v>2967.433</v>
      </c>
      <c r="W40" s="8">
        <v>2909.62</v>
      </c>
      <c r="X40" s="8">
        <v>2747.3530000000001</v>
      </c>
      <c r="Y40" s="8">
        <v>2542.7919999999999</v>
      </c>
      <c r="Z40" s="8">
        <v>2328.4939999999997</v>
      </c>
      <c r="AB40" s="9"/>
    </row>
    <row r="41" spans="1:28" x14ac:dyDescent="0.25">
      <c r="A41" s="6">
        <v>41308</v>
      </c>
      <c r="B41" s="7">
        <f>SUM('Highland Falls'!_Day35)</f>
        <v>58096.303999999996</v>
      </c>
      <c r="C41" s="8">
        <v>2152.444</v>
      </c>
      <c r="D41" s="8">
        <v>2032.954</v>
      </c>
      <c r="E41" s="8">
        <v>1951.1519999999998</v>
      </c>
      <c r="F41" s="8">
        <v>1915.5219999999999</v>
      </c>
      <c r="G41" s="8">
        <v>1907.9970000000001</v>
      </c>
      <c r="H41" s="8">
        <v>2002.6860000000001</v>
      </c>
      <c r="I41" s="8">
        <v>2104.1999999999998</v>
      </c>
      <c r="J41" s="8">
        <v>2152.85</v>
      </c>
      <c r="K41" s="8">
        <v>2303.7420000000002</v>
      </c>
      <c r="L41" s="8">
        <v>2407.6009999999997</v>
      </c>
      <c r="M41" s="8">
        <v>2561.9369999999999</v>
      </c>
      <c r="N41" s="8">
        <v>2561.4399999999996</v>
      </c>
      <c r="O41" s="8">
        <v>2613.9119999999998</v>
      </c>
      <c r="P41" s="8">
        <v>2572.6819999999998</v>
      </c>
      <c r="Q41" s="8">
        <v>2614.3389999999999</v>
      </c>
      <c r="R41" s="8">
        <v>2644.4250000000002</v>
      </c>
      <c r="S41" s="8">
        <v>2772.4269999999997</v>
      </c>
      <c r="T41" s="8">
        <v>2965.326</v>
      </c>
      <c r="U41" s="8">
        <v>2935.0369999999998</v>
      </c>
      <c r="V41" s="8">
        <v>2840.8309999999997</v>
      </c>
      <c r="W41" s="8">
        <v>2782.1570000000002</v>
      </c>
      <c r="X41" s="8">
        <v>2639.1189999999997</v>
      </c>
      <c r="Y41" s="8">
        <v>2437.0709999999999</v>
      </c>
      <c r="Z41" s="8">
        <v>2224.453</v>
      </c>
      <c r="AB41" s="9"/>
    </row>
    <row r="42" spans="1:28" x14ac:dyDescent="0.25">
      <c r="A42" s="6">
        <v>41309</v>
      </c>
      <c r="B42" s="7">
        <f>SUM('Highland Falls'!_Day36)</f>
        <v>58109.421999999984</v>
      </c>
      <c r="C42" s="8">
        <v>2003.1480000000001</v>
      </c>
      <c r="D42" s="8">
        <v>1897.1260000000002</v>
      </c>
      <c r="E42" s="8">
        <v>1869.385</v>
      </c>
      <c r="F42" s="8">
        <v>1877.75</v>
      </c>
      <c r="G42" s="8">
        <v>1914.164</v>
      </c>
      <c r="H42" s="8">
        <v>2074.52</v>
      </c>
      <c r="I42" s="8">
        <v>2377.8229999999999</v>
      </c>
      <c r="J42" s="8">
        <v>2503.7529999999997</v>
      </c>
      <c r="K42" s="8">
        <v>2417.8209999999999</v>
      </c>
      <c r="L42" s="8">
        <v>2453.857</v>
      </c>
      <c r="M42" s="8">
        <v>2475.69</v>
      </c>
      <c r="N42" s="8">
        <v>2546.3130000000001</v>
      </c>
      <c r="O42" s="8">
        <v>2514.9459999999999</v>
      </c>
      <c r="P42" s="8">
        <v>2511.8729999999996</v>
      </c>
      <c r="Q42" s="8">
        <v>2495.913</v>
      </c>
      <c r="R42" s="8">
        <v>2492.2170000000001</v>
      </c>
      <c r="S42" s="8">
        <v>2612.6800000000003</v>
      </c>
      <c r="T42" s="8">
        <v>2864.3159999999998</v>
      </c>
      <c r="U42" s="8">
        <v>3017.203</v>
      </c>
      <c r="V42" s="8">
        <v>2990.1759999999999</v>
      </c>
      <c r="W42" s="8">
        <v>2900.5899999999997</v>
      </c>
      <c r="X42" s="8">
        <v>2693.1309999999999</v>
      </c>
      <c r="Y42" s="8">
        <v>2440.8440000000001</v>
      </c>
      <c r="Z42" s="8">
        <v>2164.183</v>
      </c>
      <c r="AB42" s="9"/>
    </row>
    <row r="43" spans="1:28" x14ac:dyDescent="0.25">
      <c r="A43" s="6">
        <v>41310</v>
      </c>
      <c r="B43" s="7">
        <f>SUM('Highland Falls'!_Day37)</f>
        <v>59235.532999999996</v>
      </c>
      <c r="C43" s="8">
        <v>1970.99</v>
      </c>
      <c r="D43" s="8">
        <v>1920.261</v>
      </c>
      <c r="E43" s="8">
        <v>1865.3530000000001</v>
      </c>
      <c r="F43" s="8">
        <v>1856.0360000000001</v>
      </c>
      <c r="G43" s="8">
        <v>1886.577</v>
      </c>
      <c r="H43" s="8">
        <v>2067.1979999999999</v>
      </c>
      <c r="I43" s="8">
        <v>2369.1570000000002</v>
      </c>
      <c r="J43" s="8">
        <v>2487.7509999999997</v>
      </c>
      <c r="K43" s="8">
        <v>2532.4250000000002</v>
      </c>
      <c r="L43" s="8">
        <v>2571.7860000000001</v>
      </c>
      <c r="M43" s="8">
        <v>2590.2310000000002</v>
      </c>
      <c r="N43" s="8">
        <v>2602.46</v>
      </c>
      <c r="O43" s="8">
        <v>2602.9009999999998</v>
      </c>
      <c r="P43" s="8">
        <v>2558.8850000000002</v>
      </c>
      <c r="Q43" s="8">
        <v>2552.5990000000002</v>
      </c>
      <c r="R43" s="8">
        <v>2648.6460000000002</v>
      </c>
      <c r="S43" s="8">
        <v>2725.9539999999997</v>
      </c>
      <c r="T43" s="8">
        <v>3000.7530000000002</v>
      </c>
      <c r="U43" s="8">
        <v>3098.6129999999998</v>
      </c>
      <c r="V43" s="8">
        <v>3052.21</v>
      </c>
      <c r="W43" s="8">
        <v>2905.154</v>
      </c>
      <c r="X43" s="8">
        <v>2738.3159999999998</v>
      </c>
      <c r="Y43" s="8">
        <v>2477.23</v>
      </c>
      <c r="Z43" s="8">
        <v>2154.047</v>
      </c>
      <c r="AB43" s="9"/>
    </row>
    <row r="44" spans="1:28" x14ac:dyDescent="0.25">
      <c r="A44" s="6">
        <v>41311</v>
      </c>
      <c r="B44" s="7">
        <f>SUM('Highland Falls'!_Day38)</f>
        <v>57403.864000000001</v>
      </c>
      <c r="C44" s="8">
        <v>1969.212</v>
      </c>
      <c r="D44" s="8">
        <v>1901.2560000000001</v>
      </c>
      <c r="E44" s="8">
        <v>1844.248</v>
      </c>
      <c r="F44" s="8">
        <v>1822.7860000000001</v>
      </c>
      <c r="G44" s="8">
        <v>1855.4760000000001</v>
      </c>
      <c r="H44" s="8">
        <v>2056.5650000000001</v>
      </c>
      <c r="I44" s="8">
        <v>2355.962</v>
      </c>
      <c r="J44" s="8">
        <v>2433.27</v>
      </c>
      <c r="K44" s="8">
        <v>2371.2849999999999</v>
      </c>
      <c r="L44" s="8">
        <v>2400.09</v>
      </c>
      <c r="M44" s="8">
        <v>2478.6439999999998</v>
      </c>
      <c r="N44" s="8">
        <v>2481.752</v>
      </c>
      <c r="O44" s="8">
        <v>2503.2419999999997</v>
      </c>
      <c r="P44" s="8">
        <v>2463.65</v>
      </c>
      <c r="Q44" s="8">
        <v>2461.6619999999998</v>
      </c>
      <c r="R44" s="8">
        <v>2481.8290000000002</v>
      </c>
      <c r="S44" s="8">
        <v>2583.721</v>
      </c>
      <c r="T44" s="8">
        <v>2826.5369999999998</v>
      </c>
      <c r="U44" s="8">
        <v>2956.3379999999997</v>
      </c>
      <c r="V44" s="8">
        <v>2954.9660000000003</v>
      </c>
      <c r="W44" s="8">
        <v>2854.355</v>
      </c>
      <c r="X44" s="8">
        <v>2709.0069999999996</v>
      </c>
      <c r="Y44" s="8">
        <v>2436.5459999999998</v>
      </c>
      <c r="Z44" s="8">
        <v>2201.4650000000001</v>
      </c>
      <c r="AB44" s="9"/>
    </row>
    <row r="45" spans="1:28" x14ac:dyDescent="0.25">
      <c r="A45" s="6">
        <v>41312</v>
      </c>
      <c r="B45" s="7">
        <f>SUM('Highland Falls'!_Day39)</f>
        <v>59515.896999999997</v>
      </c>
      <c r="C45" s="8">
        <v>2042.6210000000001</v>
      </c>
      <c r="D45" s="8">
        <v>1967.6020000000001</v>
      </c>
      <c r="E45" s="8">
        <v>1947.904</v>
      </c>
      <c r="F45" s="8">
        <v>1909.1869999999999</v>
      </c>
      <c r="G45" s="8">
        <v>1943.9349999999999</v>
      </c>
      <c r="H45" s="8">
        <v>2154.3339999999998</v>
      </c>
      <c r="I45" s="8">
        <v>2461.8159999999998</v>
      </c>
      <c r="J45" s="8">
        <v>2554.44</v>
      </c>
      <c r="K45" s="8">
        <v>2575.1949999999997</v>
      </c>
      <c r="L45" s="8">
        <v>2559.221</v>
      </c>
      <c r="M45" s="8">
        <v>2627.114</v>
      </c>
      <c r="N45" s="8">
        <v>2646.0350000000003</v>
      </c>
      <c r="O45" s="8">
        <v>2581.6000000000004</v>
      </c>
      <c r="P45" s="8">
        <v>2531.9839999999999</v>
      </c>
      <c r="Q45" s="8">
        <v>2531.2000000000003</v>
      </c>
      <c r="R45" s="8">
        <v>2550.163</v>
      </c>
      <c r="S45" s="8">
        <v>2657.4659999999999</v>
      </c>
      <c r="T45" s="8">
        <v>2842.0629999999996</v>
      </c>
      <c r="U45" s="8">
        <v>2944.2629999999999</v>
      </c>
      <c r="V45" s="8">
        <v>2947.511</v>
      </c>
      <c r="W45" s="8">
        <v>2911.0129999999999</v>
      </c>
      <c r="X45" s="8">
        <v>2819.306</v>
      </c>
      <c r="Y45" s="8">
        <v>2545.5640000000003</v>
      </c>
      <c r="Z45" s="8">
        <v>2264.36</v>
      </c>
      <c r="AB45" s="9"/>
    </row>
    <row r="46" spans="1:28" x14ac:dyDescent="0.25">
      <c r="A46" s="6">
        <v>41313</v>
      </c>
      <c r="B46" s="7">
        <f>SUM('Highland Falls'!_Day40)</f>
        <v>60623.122000000003</v>
      </c>
      <c r="C46" s="8">
        <v>2058.5949999999998</v>
      </c>
      <c r="D46" s="8">
        <v>1974.6860000000001</v>
      </c>
      <c r="E46" s="8">
        <v>1926.925</v>
      </c>
      <c r="F46" s="8">
        <v>1919.3440000000001</v>
      </c>
      <c r="G46" s="8">
        <v>1927.6390000000001</v>
      </c>
      <c r="H46" s="8">
        <v>2085.174</v>
      </c>
      <c r="I46" s="8">
        <v>2247.1750000000002</v>
      </c>
      <c r="J46" s="8">
        <v>2381.8760000000002</v>
      </c>
      <c r="K46" s="8">
        <v>2450.4830000000002</v>
      </c>
      <c r="L46" s="8">
        <v>2538.5639999999999</v>
      </c>
      <c r="M46" s="8">
        <v>2629.9280000000003</v>
      </c>
      <c r="N46" s="8">
        <v>2722.8110000000001</v>
      </c>
      <c r="O46" s="8">
        <v>2797.0250000000001</v>
      </c>
      <c r="P46" s="8">
        <v>2796.6469999999999</v>
      </c>
      <c r="Q46" s="8">
        <v>2812.201</v>
      </c>
      <c r="R46" s="8">
        <v>2885.2950000000001</v>
      </c>
      <c r="S46" s="8">
        <v>2909.9070000000002</v>
      </c>
      <c r="T46" s="8">
        <v>3039.9319999999998</v>
      </c>
      <c r="U46" s="8">
        <v>3015.2920000000004</v>
      </c>
      <c r="V46" s="8">
        <v>2921.002</v>
      </c>
      <c r="W46" s="8">
        <v>2853.0810000000001</v>
      </c>
      <c r="X46" s="8">
        <v>2742.4950000000003</v>
      </c>
      <c r="Y46" s="8">
        <v>2579.8780000000002</v>
      </c>
      <c r="Z46" s="8">
        <v>2407.1669999999999</v>
      </c>
      <c r="AB46" s="9"/>
    </row>
    <row r="47" spans="1:28" x14ac:dyDescent="0.25">
      <c r="A47" s="6">
        <v>41314</v>
      </c>
      <c r="B47" s="7">
        <f>SUM('Highland Falls'!_Day41)</f>
        <v>59503.255000000005</v>
      </c>
      <c r="C47" s="8">
        <v>2220.7429999999999</v>
      </c>
      <c r="D47" s="8">
        <v>2071.4119999999998</v>
      </c>
      <c r="E47" s="8">
        <v>2038.6309999999999</v>
      </c>
      <c r="F47" s="8">
        <v>2019.3810000000001</v>
      </c>
      <c r="G47" s="8">
        <v>1992.5360000000001</v>
      </c>
      <c r="H47" s="8">
        <v>2061.241</v>
      </c>
      <c r="I47" s="8">
        <v>2100.931</v>
      </c>
      <c r="J47" s="8">
        <v>2167.6410000000001</v>
      </c>
      <c r="K47" s="8">
        <v>2342.8719999999998</v>
      </c>
      <c r="L47" s="8">
        <v>2471.9870000000001</v>
      </c>
      <c r="M47" s="8">
        <v>2561.7830000000004</v>
      </c>
      <c r="N47" s="8">
        <v>2667.8470000000002</v>
      </c>
      <c r="O47" s="8">
        <v>2667.259</v>
      </c>
      <c r="P47" s="8">
        <v>2653.8329999999996</v>
      </c>
      <c r="Q47" s="8">
        <v>2630.8240000000001</v>
      </c>
      <c r="R47" s="8">
        <v>2644.7750000000001</v>
      </c>
      <c r="S47" s="8">
        <v>2724.4279999999999</v>
      </c>
      <c r="T47" s="8">
        <v>2908.0730000000003</v>
      </c>
      <c r="U47" s="8">
        <v>3038.4549999999999</v>
      </c>
      <c r="V47" s="8">
        <v>3007.123</v>
      </c>
      <c r="W47" s="8">
        <v>2864.9250000000002</v>
      </c>
      <c r="X47" s="8">
        <v>2732.9259999999999</v>
      </c>
      <c r="Y47" s="8">
        <v>2545.5149999999999</v>
      </c>
      <c r="Z47" s="8">
        <v>2368.114</v>
      </c>
      <c r="AB47" s="9"/>
    </row>
    <row r="48" spans="1:28" x14ac:dyDescent="0.25">
      <c r="A48" s="6">
        <v>41315</v>
      </c>
      <c r="B48" s="7">
        <f>SUM('Highland Falls'!_Day42)</f>
        <v>58957.346000000012</v>
      </c>
      <c r="C48" s="8">
        <v>2206.7219999999998</v>
      </c>
      <c r="D48" s="8">
        <v>2113.2719999999999</v>
      </c>
      <c r="E48" s="8">
        <v>2070.4809999999998</v>
      </c>
      <c r="F48" s="8">
        <v>2013.41</v>
      </c>
      <c r="G48" s="8">
        <v>2037.77</v>
      </c>
      <c r="H48" s="8">
        <v>2123.317</v>
      </c>
      <c r="I48" s="8">
        <v>2179.8630000000003</v>
      </c>
      <c r="J48" s="8">
        <v>2227.5120000000002</v>
      </c>
      <c r="K48" s="8">
        <v>2377.2139999999999</v>
      </c>
      <c r="L48" s="8">
        <v>2514.2669999999998</v>
      </c>
      <c r="M48" s="8">
        <v>2615.277</v>
      </c>
      <c r="N48" s="8">
        <v>2646.8050000000003</v>
      </c>
      <c r="O48" s="8">
        <v>2587.9490000000001</v>
      </c>
      <c r="P48" s="8">
        <v>2549.8409999999999</v>
      </c>
      <c r="Q48" s="8">
        <v>2492.3919999999998</v>
      </c>
      <c r="R48" s="8">
        <v>2476.7959999999998</v>
      </c>
      <c r="S48" s="8">
        <v>2614.7799999999997</v>
      </c>
      <c r="T48" s="8">
        <v>2857.1969999999997</v>
      </c>
      <c r="U48" s="8">
        <v>2998.9260000000004</v>
      </c>
      <c r="V48" s="8">
        <v>2958.6970000000001</v>
      </c>
      <c r="W48" s="8">
        <v>2890.09</v>
      </c>
      <c r="X48" s="8">
        <v>2712.8359999999998</v>
      </c>
      <c r="Y48" s="8">
        <v>2470.4539999999997</v>
      </c>
      <c r="Z48" s="8">
        <v>2221.4780000000001</v>
      </c>
      <c r="AB48" s="9"/>
    </row>
    <row r="49" spans="1:28" x14ac:dyDescent="0.25">
      <c r="A49" s="6">
        <v>41316</v>
      </c>
      <c r="B49" s="7">
        <f>SUM('Highland Falls'!_Day43)</f>
        <v>58106.37</v>
      </c>
      <c r="C49" s="8">
        <v>2022.797</v>
      </c>
      <c r="D49" s="8">
        <v>1941.4359999999999</v>
      </c>
      <c r="E49" s="8">
        <v>1883.952</v>
      </c>
      <c r="F49" s="8">
        <v>1861.7130000000002</v>
      </c>
      <c r="G49" s="8">
        <v>1883.8330000000001</v>
      </c>
      <c r="H49" s="8">
        <v>2054.3110000000001</v>
      </c>
      <c r="I49" s="8">
        <v>2251.1579999999999</v>
      </c>
      <c r="J49" s="8">
        <v>2379.1459999999997</v>
      </c>
      <c r="K49" s="8">
        <v>2509.6260000000002</v>
      </c>
      <c r="L49" s="8">
        <v>2584.6660000000002</v>
      </c>
      <c r="M49" s="8">
        <v>2616.0889999999999</v>
      </c>
      <c r="N49" s="8">
        <v>2652.93</v>
      </c>
      <c r="O49" s="8">
        <v>2651.0259999999998</v>
      </c>
      <c r="P49" s="8">
        <v>2588.0120000000002</v>
      </c>
      <c r="Q49" s="8">
        <v>2567.4110000000001</v>
      </c>
      <c r="R49" s="8">
        <v>2562.875</v>
      </c>
      <c r="S49" s="8">
        <v>2656.7659999999996</v>
      </c>
      <c r="T49" s="8">
        <v>2858.2190000000001</v>
      </c>
      <c r="U49" s="8">
        <v>2940.1469999999999</v>
      </c>
      <c r="V49" s="8">
        <v>2896.3689999999997</v>
      </c>
      <c r="W49" s="8">
        <v>2795.4359999999997</v>
      </c>
      <c r="X49" s="8">
        <v>2586.3319999999999</v>
      </c>
      <c r="Y49" s="8">
        <v>2321.9279999999999</v>
      </c>
      <c r="Z49" s="8">
        <v>2040.192</v>
      </c>
      <c r="AB49" s="9"/>
    </row>
    <row r="50" spans="1:28" x14ac:dyDescent="0.25">
      <c r="A50" s="6">
        <v>41317</v>
      </c>
      <c r="B50" s="7">
        <f>SUM('Highland Falls'!_Day44)</f>
        <v>55501.929000000004</v>
      </c>
      <c r="C50" s="8">
        <v>1854.097</v>
      </c>
      <c r="D50" s="8">
        <v>1788.2199999999998</v>
      </c>
      <c r="E50" s="8">
        <v>1746.7869999999998</v>
      </c>
      <c r="F50" s="8">
        <v>1736.693</v>
      </c>
      <c r="G50" s="8">
        <v>1777.2649999999999</v>
      </c>
      <c r="H50" s="8">
        <v>1964.48</v>
      </c>
      <c r="I50" s="8">
        <v>2225.7829999999999</v>
      </c>
      <c r="J50" s="8">
        <v>2343.5650000000001</v>
      </c>
      <c r="K50" s="8">
        <v>2352.9449999999997</v>
      </c>
      <c r="L50" s="8">
        <v>2378.1239999999998</v>
      </c>
      <c r="M50" s="8">
        <v>2427.6</v>
      </c>
      <c r="N50" s="8">
        <v>2384.0950000000003</v>
      </c>
      <c r="O50" s="8">
        <v>2406.8869999999997</v>
      </c>
      <c r="P50" s="8">
        <v>2405.48</v>
      </c>
      <c r="Q50" s="8">
        <v>2416.3999999999996</v>
      </c>
      <c r="R50" s="8">
        <v>2457.623</v>
      </c>
      <c r="S50" s="8">
        <v>2555.4059999999999</v>
      </c>
      <c r="T50" s="8">
        <v>2756.7049999999999</v>
      </c>
      <c r="U50" s="8">
        <v>2923.893</v>
      </c>
      <c r="V50" s="8">
        <v>2858.261</v>
      </c>
      <c r="W50" s="8">
        <v>2798.8240000000001</v>
      </c>
      <c r="X50" s="8">
        <v>2559.3890000000001</v>
      </c>
      <c r="Y50" s="8">
        <v>2297.9250000000002</v>
      </c>
      <c r="Z50" s="8">
        <v>2085.482</v>
      </c>
      <c r="AB50" s="9"/>
    </row>
    <row r="51" spans="1:28" x14ac:dyDescent="0.25">
      <c r="A51" s="6">
        <v>41318</v>
      </c>
      <c r="B51" s="7">
        <f>SUM('Highland Falls'!_Day45)</f>
        <v>54588.246999999988</v>
      </c>
      <c r="C51" s="8">
        <v>1914.0519999999999</v>
      </c>
      <c r="D51" s="8">
        <v>1837.7939999999999</v>
      </c>
      <c r="E51" s="8">
        <v>1777.3700000000001</v>
      </c>
      <c r="F51" s="8">
        <v>1784.0129999999999</v>
      </c>
      <c r="G51" s="8">
        <v>1821.7360000000001</v>
      </c>
      <c r="H51" s="8">
        <v>1979.1870000000001</v>
      </c>
      <c r="I51" s="8">
        <v>2279.5219999999999</v>
      </c>
      <c r="J51" s="8">
        <v>2358.37</v>
      </c>
      <c r="K51" s="8">
        <v>2299.444</v>
      </c>
      <c r="L51" s="8">
        <v>2274.1459999999997</v>
      </c>
      <c r="M51" s="8">
        <v>2324.8679999999999</v>
      </c>
      <c r="N51" s="8">
        <v>2338.0349999999999</v>
      </c>
      <c r="O51" s="8">
        <v>2337.6639999999998</v>
      </c>
      <c r="P51" s="8">
        <v>2294.7539999999999</v>
      </c>
      <c r="Q51" s="8">
        <v>2305.3869999999997</v>
      </c>
      <c r="R51" s="8">
        <v>2345.973</v>
      </c>
      <c r="S51" s="8">
        <v>2422.308</v>
      </c>
      <c r="T51" s="8">
        <v>2681.1049999999996</v>
      </c>
      <c r="U51" s="8">
        <v>2772.6859999999997</v>
      </c>
      <c r="V51" s="8">
        <v>2796.4719999999998</v>
      </c>
      <c r="W51" s="8">
        <v>2718.7580000000003</v>
      </c>
      <c r="X51" s="8">
        <v>2541.9029999999998</v>
      </c>
      <c r="Y51" s="8">
        <v>2322.3269999999998</v>
      </c>
      <c r="Z51" s="8">
        <v>2060.373</v>
      </c>
      <c r="AB51" s="9"/>
    </row>
    <row r="52" spans="1:28" x14ac:dyDescent="0.25">
      <c r="A52" s="6">
        <v>41319</v>
      </c>
      <c r="B52" s="7">
        <f>SUM('Highland Falls'!_Day46)</f>
        <v>54122.445999999996</v>
      </c>
      <c r="C52" s="8">
        <v>1884.75</v>
      </c>
      <c r="D52" s="8">
        <v>1805.9369999999999</v>
      </c>
      <c r="E52" s="8">
        <v>1765.7150000000001</v>
      </c>
      <c r="F52" s="8">
        <v>1750.098</v>
      </c>
      <c r="G52" s="8">
        <v>1815.8979999999999</v>
      </c>
      <c r="H52" s="8">
        <v>2034.1020000000001</v>
      </c>
      <c r="I52" s="8">
        <v>2320.8429999999998</v>
      </c>
      <c r="J52" s="8">
        <v>2414.0969999999998</v>
      </c>
      <c r="K52" s="8">
        <v>2338.35</v>
      </c>
      <c r="L52" s="8">
        <v>2271.549</v>
      </c>
      <c r="M52" s="8">
        <v>2303.8890000000001</v>
      </c>
      <c r="N52" s="8">
        <v>2303.1959999999999</v>
      </c>
      <c r="O52" s="8">
        <v>2309.9580000000001</v>
      </c>
      <c r="P52" s="8">
        <v>2298.261</v>
      </c>
      <c r="Q52" s="8">
        <v>2262.61</v>
      </c>
      <c r="R52" s="8">
        <v>2278.1219999999998</v>
      </c>
      <c r="S52" s="8">
        <v>2373.7559999999999</v>
      </c>
      <c r="T52" s="8">
        <v>2569.665</v>
      </c>
      <c r="U52" s="8">
        <v>2773.0080000000003</v>
      </c>
      <c r="V52" s="8">
        <v>2738.3860000000004</v>
      </c>
      <c r="W52" s="8">
        <v>2661.2460000000001</v>
      </c>
      <c r="X52" s="8">
        <v>2505.8249999999998</v>
      </c>
      <c r="Y52" s="8">
        <v>2278.2550000000001</v>
      </c>
      <c r="Z52" s="8">
        <v>2064.9300000000003</v>
      </c>
      <c r="AB52" s="9"/>
    </row>
    <row r="53" spans="1:28" x14ac:dyDescent="0.25">
      <c r="A53" s="6">
        <v>41320</v>
      </c>
      <c r="B53" s="7">
        <f>SUM('Highland Falls'!_Day47)</f>
        <v>52725.183000000012</v>
      </c>
      <c r="C53" s="8">
        <v>1888.5439999999999</v>
      </c>
      <c r="D53" s="8">
        <v>1825.3059999999998</v>
      </c>
      <c r="E53" s="8">
        <v>1774.0449999999998</v>
      </c>
      <c r="F53" s="8">
        <v>1773.6319999999998</v>
      </c>
      <c r="G53" s="8">
        <v>1791.636</v>
      </c>
      <c r="H53" s="8">
        <v>1957.0249999999999</v>
      </c>
      <c r="I53" s="8">
        <v>2186.114</v>
      </c>
      <c r="J53" s="8">
        <v>2316.6289999999999</v>
      </c>
      <c r="K53" s="8">
        <v>2262.0920000000001</v>
      </c>
      <c r="L53" s="8">
        <v>2261.623</v>
      </c>
      <c r="M53" s="8">
        <v>2303.5880000000002</v>
      </c>
      <c r="N53" s="8">
        <v>2294.5300000000002</v>
      </c>
      <c r="O53" s="8">
        <v>2276.1689999999999</v>
      </c>
      <c r="P53" s="8">
        <v>2223.7739999999999</v>
      </c>
      <c r="Q53" s="8">
        <v>2187.7170000000001</v>
      </c>
      <c r="R53" s="8">
        <v>2223.0879999999997</v>
      </c>
      <c r="S53" s="8">
        <v>2323.482</v>
      </c>
      <c r="T53" s="8">
        <v>2533.2719999999999</v>
      </c>
      <c r="U53" s="8">
        <v>2620.1349999999998</v>
      </c>
      <c r="V53" s="8">
        <v>2589.748</v>
      </c>
      <c r="W53" s="8">
        <v>2502.15</v>
      </c>
      <c r="X53" s="8">
        <v>2402.89</v>
      </c>
      <c r="Y53" s="8">
        <v>2177.7489999999998</v>
      </c>
      <c r="Z53" s="8">
        <v>2030.2449999999999</v>
      </c>
      <c r="AB53" s="9"/>
    </row>
    <row r="54" spans="1:28" x14ac:dyDescent="0.25">
      <c r="A54" s="6">
        <v>41321</v>
      </c>
      <c r="B54" s="7">
        <f>SUM('Highland Falls'!_Day48)</f>
        <v>54564.845999999998</v>
      </c>
      <c r="C54" s="8">
        <v>1858.8430000000001</v>
      </c>
      <c r="D54" s="8">
        <v>1790.04</v>
      </c>
      <c r="E54" s="8">
        <v>1753.5279999999998</v>
      </c>
      <c r="F54" s="8">
        <v>1729.1960000000001</v>
      </c>
      <c r="G54" s="8">
        <v>1732.9760000000001</v>
      </c>
      <c r="H54" s="8">
        <v>1804.1659999999999</v>
      </c>
      <c r="I54" s="8">
        <v>1892.5550000000001</v>
      </c>
      <c r="J54" s="8">
        <v>2008.7060000000001</v>
      </c>
      <c r="K54" s="8">
        <v>2214.9189999999999</v>
      </c>
      <c r="L54" s="8">
        <v>2298.17</v>
      </c>
      <c r="M54" s="8">
        <v>2403.0720000000001</v>
      </c>
      <c r="N54" s="8">
        <v>2431.884</v>
      </c>
      <c r="O54" s="8">
        <v>2438.66</v>
      </c>
      <c r="P54" s="8">
        <v>2375.8069999999998</v>
      </c>
      <c r="Q54" s="8">
        <v>2398.4939999999997</v>
      </c>
      <c r="R54" s="8">
        <v>2424.982</v>
      </c>
      <c r="S54" s="8">
        <v>2494.212</v>
      </c>
      <c r="T54" s="8">
        <v>2724.9670000000001</v>
      </c>
      <c r="U54" s="8">
        <v>2828.4829999999997</v>
      </c>
      <c r="V54" s="8">
        <v>2829.9110000000001</v>
      </c>
      <c r="W54" s="8">
        <v>2772.8959999999997</v>
      </c>
      <c r="X54" s="8">
        <v>2641.2260000000001</v>
      </c>
      <c r="Y54" s="8">
        <v>2452.989</v>
      </c>
      <c r="Z54" s="8">
        <v>2264.1640000000002</v>
      </c>
      <c r="AB54" s="9"/>
    </row>
    <row r="55" spans="1:28" x14ac:dyDescent="0.25">
      <c r="A55" s="6">
        <v>41322</v>
      </c>
      <c r="B55" s="7">
        <f>SUM('Highland Falls'!_Day49)</f>
        <v>57416.611000000004</v>
      </c>
      <c r="C55" s="8">
        <v>2088.569</v>
      </c>
      <c r="D55" s="8">
        <v>2008.0410000000002</v>
      </c>
      <c r="E55" s="8">
        <v>1934.625</v>
      </c>
      <c r="F55" s="8">
        <v>1903.5449999999998</v>
      </c>
      <c r="G55" s="8">
        <v>1913.2189999999998</v>
      </c>
      <c r="H55" s="8">
        <v>1992.4659999999999</v>
      </c>
      <c r="I55" s="8">
        <v>2030.1329999999998</v>
      </c>
      <c r="J55" s="8">
        <v>2086.8330000000001</v>
      </c>
      <c r="K55" s="8">
        <v>2358.6080000000002</v>
      </c>
      <c r="L55" s="8">
        <v>2444.4210000000003</v>
      </c>
      <c r="M55" s="8">
        <v>2477.1669999999999</v>
      </c>
      <c r="N55" s="8">
        <v>2488.4229999999998</v>
      </c>
      <c r="O55" s="8">
        <v>2515.2400000000002</v>
      </c>
      <c r="P55" s="8">
        <v>2480.002</v>
      </c>
      <c r="Q55" s="8">
        <v>2502.7239999999997</v>
      </c>
      <c r="R55" s="8">
        <v>2470.37</v>
      </c>
      <c r="S55" s="8">
        <v>2524.4030000000002</v>
      </c>
      <c r="T55" s="8">
        <v>2799.2020000000002</v>
      </c>
      <c r="U55" s="8">
        <v>2929.0309999999999</v>
      </c>
      <c r="V55" s="8">
        <v>2947.2170000000001</v>
      </c>
      <c r="W55" s="8">
        <v>2856.1749999999997</v>
      </c>
      <c r="X55" s="8">
        <v>2776.942</v>
      </c>
      <c r="Y55" s="8">
        <v>2574.0190000000002</v>
      </c>
      <c r="Z55" s="8">
        <v>2315.2359999999999</v>
      </c>
      <c r="AB55" s="9"/>
    </row>
    <row r="56" spans="1:28" x14ac:dyDescent="0.25">
      <c r="A56" s="6">
        <v>41323</v>
      </c>
      <c r="B56" s="7">
        <f>SUM('Highland Falls'!_Day50)</f>
        <v>58650.171999999999</v>
      </c>
      <c r="C56" s="8">
        <v>2168.1240000000003</v>
      </c>
      <c r="D56" s="8">
        <v>2084.2849999999999</v>
      </c>
      <c r="E56" s="8">
        <v>2048.585</v>
      </c>
      <c r="F56" s="8">
        <v>2020.067</v>
      </c>
      <c r="G56" s="8">
        <v>2036.8039999999999</v>
      </c>
      <c r="H56" s="8">
        <v>2152.5070000000001</v>
      </c>
      <c r="I56" s="8">
        <v>2219.5810000000001</v>
      </c>
      <c r="J56" s="8">
        <v>2260.7550000000001</v>
      </c>
      <c r="K56" s="8">
        <v>2361.317</v>
      </c>
      <c r="L56" s="8">
        <v>2469.7890000000002</v>
      </c>
      <c r="M56" s="8">
        <v>2565.36</v>
      </c>
      <c r="N56" s="8">
        <v>2623.39</v>
      </c>
      <c r="O56" s="8">
        <v>2611.1469999999999</v>
      </c>
      <c r="P56" s="8">
        <v>2473.163</v>
      </c>
      <c r="Q56" s="8">
        <v>2466.4430000000002</v>
      </c>
      <c r="R56" s="8">
        <v>2494.5479999999998</v>
      </c>
      <c r="S56" s="8">
        <v>2579.29</v>
      </c>
      <c r="T56" s="8">
        <v>2799.076</v>
      </c>
      <c r="U56" s="8">
        <v>2986.1089999999999</v>
      </c>
      <c r="V56" s="8">
        <v>2965.9</v>
      </c>
      <c r="W56" s="8">
        <v>2902.6480000000001</v>
      </c>
      <c r="X56" s="8">
        <v>2704.3310000000001</v>
      </c>
      <c r="Y56" s="8">
        <v>2463.6639999999998</v>
      </c>
      <c r="Z56" s="8">
        <v>2193.2889999999998</v>
      </c>
      <c r="AB56" s="9"/>
    </row>
    <row r="57" spans="1:28" x14ac:dyDescent="0.25">
      <c r="A57" s="6">
        <v>41324</v>
      </c>
      <c r="B57" s="7">
        <f>SUM('Highland Falls'!_Day51)</f>
        <v>57282.329999999994</v>
      </c>
      <c r="C57" s="8">
        <v>1979.8519999999999</v>
      </c>
      <c r="D57" s="8">
        <v>1883.364</v>
      </c>
      <c r="E57" s="8">
        <v>1874.1869999999999</v>
      </c>
      <c r="F57" s="8">
        <v>1872.4579999999999</v>
      </c>
      <c r="G57" s="8">
        <v>1906.751</v>
      </c>
      <c r="H57" s="8">
        <v>2090.1509999999998</v>
      </c>
      <c r="I57" s="8">
        <v>2384.277</v>
      </c>
      <c r="J57" s="8">
        <v>2485.4479999999999</v>
      </c>
      <c r="K57" s="8">
        <v>2414.7129999999997</v>
      </c>
      <c r="L57" s="8">
        <v>2441.5650000000001</v>
      </c>
      <c r="M57" s="8">
        <v>2464.5460000000003</v>
      </c>
      <c r="N57" s="8">
        <v>2493.134</v>
      </c>
      <c r="O57" s="8">
        <v>2479.2950000000001</v>
      </c>
      <c r="P57" s="8">
        <v>2516.5419999999999</v>
      </c>
      <c r="Q57" s="8">
        <v>2480.0230000000001</v>
      </c>
      <c r="R57" s="8">
        <v>2516.6889999999999</v>
      </c>
      <c r="S57" s="8">
        <v>2655.9610000000002</v>
      </c>
      <c r="T57" s="8">
        <v>2820.8319999999999</v>
      </c>
      <c r="U57" s="8">
        <v>2911.2159999999999</v>
      </c>
      <c r="V57" s="8">
        <v>2883.0340000000001</v>
      </c>
      <c r="W57" s="8">
        <v>2764.8109999999997</v>
      </c>
      <c r="X57" s="8">
        <v>2564.8630000000003</v>
      </c>
      <c r="Y57" s="8">
        <v>2320.2550000000001</v>
      </c>
      <c r="Z57" s="8">
        <v>2078.3630000000003</v>
      </c>
      <c r="AB57" s="9"/>
    </row>
    <row r="58" spans="1:28" x14ac:dyDescent="0.25">
      <c r="A58" s="6">
        <v>41325</v>
      </c>
      <c r="B58" s="7">
        <f>SUM('Highland Falls'!_Day52)</f>
        <v>57242.40199999998</v>
      </c>
      <c r="C58" s="8">
        <v>1896.5029999999999</v>
      </c>
      <c r="D58" s="8">
        <v>1826.923</v>
      </c>
      <c r="E58" s="8">
        <v>1792.4829999999999</v>
      </c>
      <c r="F58" s="8">
        <v>1790.768</v>
      </c>
      <c r="G58" s="8">
        <v>1837.731</v>
      </c>
      <c r="H58" s="8">
        <v>2005.1220000000001</v>
      </c>
      <c r="I58" s="8">
        <v>2263.5129999999999</v>
      </c>
      <c r="J58" s="8">
        <v>2434.67</v>
      </c>
      <c r="K58" s="8">
        <v>2407.9160000000002</v>
      </c>
      <c r="L58" s="8">
        <v>2413.7469999999998</v>
      </c>
      <c r="M58" s="8">
        <v>2501.058</v>
      </c>
      <c r="N58" s="8">
        <v>2500.3159999999998</v>
      </c>
      <c r="O58" s="8">
        <v>2541.049</v>
      </c>
      <c r="P58" s="8">
        <v>2491.9579999999996</v>
      </c>
      <c r="Q58" s="8">
        <v>2450.3150000000001</v>
      </c>
      <c r="R58" s="8">
        <v>2501.1210000000001</v>
      </c>
      <c r="S58" s="8">
        <v>2629.5430000000001</v>
      </c>
      <c r="T58" s="8">
        <v>2766.8059999999996</v>
      </c>
      <c r="U58" s="8">
        <v>2954.8469999999998</v>
      </c>
      <c r="V58" s="8">
        <v>2970.1000000000004</v>
      </c>
      <c r="W58" s="8">
        <v>2914.0720000000001</v>
      </c>
      <c r="X58" s="8">
        <v>2698.7379999999998</v>
      </c>
      <c r="Y58" s="8">
        <v>2436.77</v>
      </c>
      <c r="Z58" s="8">
        <v>2216.3330000000001</v>
      </c>
      <c r="AB58" s="9"/>
    </row>
    <row r="59" spans="1:28" x14ac:dyDescent="0.25">
      <c r="A59" s="6">
        <v>41326</v>
      </c>
      <c r="B59" s="7">
        <f>SUM('Highland Falls'!_Day53)</f>
        <v>58512.89499999999</v>
      </c>
      <c r="C59" s="8">
        <v>2025.191</v>
      </c>
      <c r="D59" s="8">
        <v>1952.6989999999998</v>
      </c>
      <c r="E59" s="8">
        <v>1911.1399999999999</v>
      </c>
      <c r="F59" s="8">
        <v>1905.19</v>
      </c>
      <c r="G59" s="8">
        <v>1925.259</v>
      </c>
      <c r="H59" s="8">
        <v>2152.8710000000001</v>
      </c>
      <c r="I59" s="8">
        <v>2440.0810000000001</v>
      </c>
      <c r="J59" s="8">
        <v>2468.13</v>
      </c>
      <c r="K59" s="8">
        <v>2481.29</v>
      </c>
      <c r="L59" s="8">
        <v>2466.0650000000001</v>
      </c>
      <c r="M59" s="8">
        <v>2505.6220000000003</v>
      </c>
      <c r="N59" s="8">
        <v>2583.3989999999999</v>
      </c>
      <c r="O59" s="8">
        <v>2554.6010000000001</v>
      </c>
      <c r="P59" s="8">
        <v>2497.0820000000003</v>
      </c>
      <c r="Q59" s="8">
        <v>2487.4010000000003</v>
      </c>
      <c r="R59" s="8">
        <v>2503.0039999999999</v>
      </c>
      <c r="S59" s="8">
        <v>2533.223</v>
      </c>
      <c r="T59" s="8">
        <v>2782.8989999999999</v>
      </c>
      <c r="U59" s="8">
        <v>2967.1390000000001</v>
      </c>
      <c r="V59" s="8">
        <v>2971.1149999999998</v>
      </c>
      <c r="W59" s="8">
        <v>2932.1950000000002</v>
      </c>
      <c r="X59" s="8">
        <v>2725.5969999999998</v>
      </c>
      <c r="Y59" s="8">
        <v>2480.4290000000001</v>
      </c>
      <c r="Z59" s="8">
        <v>2261.2730000000001</v>
      </c>
      <c r="AB59" s="9"/>
    </row>
    <row r="60" spans="1:28" x14ac:dyDescent="0.25">
      <c r="A60" s="6">
        <v>41327</v>
      </c>
      <c r="B60" s="7">
        <f>SUM('Highland Falls'!_Day54)</f>
        <v>57007.278999999995</v>
      </c>
      <c r="C60" s="8">
        <v>2054.1990000000001</v>
      </c>
      <c r="D60" s="8">
        <v>1992.172</v>
      </c>
      <c r="E60" s="8">
        <v>1952.692</v>
      </c>
      <c r="F60" s="8">
        <v>1931.7339999999999</v>
      </c>
      <c r="G60" s="8">
        <v>1965.992</v>
      </c>
      <c r="H60" s="8">
        <v>2118.8580000000002</v>
      </c>
      <c r="I60" s="8">
        <v>2335.7740000000003</v>
      </c>
      <c r="J60" s="8">
        <v>2410.8140000000003</v>
      </c>
      <c r="K60" s="8">
        <v>2441.614</v>
      </c>
      <c r="L60" s="8">
        <v>2469.2289999999998</v>
      </c>
      <c r="M60" s="8">
        <v>2481.8150000000001</v>
      </c>
      <c r="N60" s="8">
        <v>2500.7920000000004</v>
      </c>
      <c r="O60" s="8">
        <v>2491.6990000000001</v>
      </c>
      <c r="P60" s="8">
        <v>2410.6109999999999</v>
      </c>
      <c r="Q60" s="8">
        <v>2443.357</v>
      </c>
      <c r="R60" s="8">
        <v>2466.9119999999998</v>
      </c>
      <c r="S60" s="8">
        <v>2530.4299999999998</v>
      </c>
      <c r="T60" s="8">
        <v>2676.8140000000003</v>
      </c>
      <c r="U60" s="8">
        <v>2780.904</v>
      </c>
      <c r="V60" s="8">
        <v>2746.6040000000003</v>
      </c>
      <c r="W60" s="8">
        <v>2710.7150000000001</v>
      </c>
      <c r="X60" s="8">
        <v>2553.1660000000002</v>
      </c>
      <c r="Y60" s="8">
        <v>2382.681</v>
      </c>
      <c r="Z60" s="8">
        <v>2157.701</v>
      </c>
      <c r="AB60" s="9"/>
    </row>
    <row r="61" spans="1:28" x14ac:dyDescent="0.25">
      <c r="A61" s="6">
        <v>41328</v>
      </c>
      <c r="B61" s="7">
        <f>SUM('Highland Falls'!_Day55)</f>
        <v>55027.959000000003</v>
      </c>
      <c r="C61" s="8">
        <v>1954.75</v>
      </c>
      <c r="D61" s="8">
        <v>1846.607</v>
      </c>
      <c r="E61" s="8">
        <v>1790.019</v>
      </c>
      <c r="F61" s="8">
        <v>1764.7909999999999</v>
      </c>
      <c r="G61" s="8">
        <v>1774.4579999999999</v>
      </c>
      <c r="H61" s="8">
        <v>1827.6020000000001</v>
      </c>
      <c r="I61" s="8">
        <v>1909.3620000000001</v>
      </c>
      <c r="J61" s="8">
        <v>2000.1799999999998</v>
      </c>
      <c r="K61" s="8">
        <v>2197.58</v>
      </c>
      <c r="L61" s="8">
        <v>2374.9180000000001</v>
      </c>
      <c r="M61" s="8">
        <v>2475.1089999999999</v>
      </c>
      <c r="N61" s="8">
        <v>2585.422</v>
      </c>
      <c r="O61" s="8">
        <v>2563.1129999999998</v>
      </c>
      <c r="P61" s="8">
        <v>2532.663</v>
      </c>
      <c r="Q61" s="8">
        <v>2478.4479999999999</v>
      </c>
      <c r="R61" s="8">
        <v>2482.6759999999999</v>
      </c>
      <c r="S61" s="8">
        <v>2572.451</v>
      </c>
      <c r="T61" s="8">
        <v>2690.7929999999997</v>
      </c>
      <c r="U61" s="8">
        <v>2796.5349999999999</v>
      </c>
      <c r="V61" s="8">
        <v>2754.241</v>
      </c>
      <c r="W61" s="8">
        <v>2667.056</v>
      </c>
      <c r="X61" s="8">
        <v>2547.2089999999998</v>
      </c>
      <c r="Y61" s="8">
        <v>2318.6799999999998</v>
      </c>
      <c r="Z61" s="8">
        <v>2123.2960000000003</v>
      </c>
      <c r="AB61" s="9"/>
    </row>
    <row r="62" spans="1:28" x14ac:dyDescent="0.25">
      <c r="A62" s="6">
        <v>41329</v>
      </c>
      <c r="B62" s="7">
        <f>SUM('Highland Falls'!_Day56)</f>
        <v>54243.713999999985</v>
      </c>
      <c r="C62" s="8">
        <v>1935.885</v>
      </c>
      <c r="D62" s="8">
        <v>1822.3240000000001</v>
      </c>
      <c r="E62" s="8">
        <v>1748.537</v>
      </c>
      <c r="F62" s="8">
        <v>1725.85</v>
      </c>
      <c r="G62" s="8">
        <v>1743.0630000000001</v>
      </c>
      <c r="H62" s="8">
        <v>1795.4369999999999</v>
      </c>
      <c r="I62" s="8">
        <v>1815.009</v>
      </c>
      <c r="J62" s="8">
        <v>1924.461</v>
      </c>
      <c r="K62" s="8">
        <v>2138.2130000000002</v>
      </c>
      <c r="L62" s="8">
        <v>2297.9459999999999</v>
      </c>
      <c r="M62" s="8">
        <v>2377.9560000000001</v>
      </c>
      <c r="N62" s="8">
        <v>2423.2530000000002</v>
      </c>
      <c r="O62" s="8">
        <v>2439.136</v>
      </c>
      <c r="P62" s="8">
        <v>2399.7820000000002</v>
      </c>
      <c r="Q62" s="8">
        <v>2436.3220000000001</v>
      </c>
      <c r="R62" s="8">
        <v>2413.5929999999998</v>
      </c>
      <c r="S62" s="8">
        <v>2591.9459999999999</v>
      </c>
      <c r="T62" s="8">
        <v>2831.4369999999999</v>
      </c>
      <c r="U62" s="8">
        <v>2873.3530000000001</v>
      </c>
      <c r="V62" s="8">
        <v>2822.183</v>
      </c>
      <c r="W62" s="8">
        <v>2713.529</v>
      </c>
      <c r="X62" s="8">
        <v>2533.7550000000001</v>
      </c>
      <c r="Y62" s="8">
        <v>2342.13</v>
      </c>
      <c r="Z62" s="8">
        <v>2098.614</v>
      </c>
      <c r="AB62" s="9"/>
    </row>
    <row r="63" spans="1:28" x14ac:dyDescent="0.25">
      <c r="A63" s="6">
        <v>41330</v>
      </c>
      <c r="B63" s="7">
        <f>SUM('Highland Falls'!_Day57)</f>
        <v>54377.267</v>
      </c>
      <c r="C63" s="8">
        <v>1907.4579999999999</v>
      </c>
      <c r="D63" s="8">
        <v>1806.357</v>
      </c>
      <c r="E63" s="8">
        <v>1787.9540000000002</v>
      </c>
      <c r="F63" s="8">
        <v>1778.6090000000002</v>
      </c>
      <c r="G63" s="8">
        <v>1836.422</v>
      </c>
      <c r="H63" s="8">
        <v>1995.5320000000002</v>
      </c>
      <c r="I63" s="8">
        <v>2248.904</v>
      </c>
      <c r="J63" s="8">
        <v>2342.529</v>
      </c>
      <c r="K63" s="8">
        <v>2279.683</v>
      </c>
      <c r="L63" s="8">
        <v>2279.6970000000001</v>
      </c>
      <c r="M63" s="8">
        <v>2322.502</v>
      </c>
      <c r="N63" s="8">
        <v>2382.9470000000001</v>
      </c>
      <c r="O63" s="8">
        <v>2388.953</v>
      </c>
      <c r="P63" s="8">
        <v>2343.663</v>
      </c>
      <c r="Q63" s="8">
        <v>2322.971</v>
      </c>
      <c r="R63" s="8">
        <v>2375.5129999999999</v>
      </c>
      <c r="S63" s="8">
        <v>2485.4690000000001</v>
      </c>
      <c r="T63" s="8">
        <v>2621.4160000000002</v>
      </c>
      <c r="U63" s="8">
        <v>2787.2809999999999</v>
      </c>
      <c r="V63" s="8">
        <v>2758.0699999999997</v>
      </c>
      <c r="W63" s="8">
        <v>2652.5449999999996</v>
      </c>
      <c r="X63" s="8">
        <v>2440.1019999999999</v>
      </c>
      <c r="Y63" s="8">
        <v>2243.5770000000002</v>
      </c>
      <c r="Z63" s="8">
        <v>1989.1129999999998</v>
      </c>
      <c r="AB63" s="9"/>
    </row>
    <row r="64" spans="1:28" x14ac:dyDescent="0.25">
      <c r="A64" s="6">
        <v>41331</v>
      </c>
      <c r="B64" s="7">
        <f>SUM('Highland Falls'!_Day58)</f>
        <v>54574.680999999997</v>
      </c>
      <c r="C64" s="8">
        <v>1815.59</v>
      </c>
      <c r="D64" s="8">
        <v>1746.059</v>
      </c>
      <c r="E64" s="8">
        <v>1721.6569999999999</v>
      </c>
      <c r="F64" s="8">
        <v>1705.711</v>
      </c>
      <c r="G64" s="8">
        <v>1739.15</v>
      </c>
      <c r="H64" s="8">
        <v>1932.6860000000001</v>
      </c>
      <c r="I64" s="8">
        <v>2166.752</v>
      </c>
      <c r="J64" s="8">
        <v>2304.7779999999998</v>
      </c>
      <c r="K64" s="8">
        <v>2246.2440000000001</v>
      </c>
      <c r="L64" s="8">
        <v>2334.241</v>
      </c>
      <c r="M64" s="8">
        <v>2373.7280000000001</v>
      </c>
      <c r="N64" s="8">
        <v>2408.0909999999999</v>
      </c>
      <c r="O64" s="8">
        <v>2394.8330000000001</v>
      </c>
      <c r="P64" s="8">
        <v>2410.2260000000001</v>
      </c>
      <c r="Q64" s="8">
        <v>2396.7649999999999</v>
      </c>
      <c r="R64" s="8">
        <v>2441.6839999999997</v>
      </c>
      <c r="S64" s="8">
        <v>2507.1620000000003</v>
      </c>
      <c r="T64" s="8">
        <v>2688.7980000000002</v>
      </c>
      <c r="U64" s="8">
        <v>2829.596</v>
      </c>
      <c r="V64" s="8">
        <v>2809.6320000000001</v>
      </c>
      <c r="W64" s="8">
        <v>2741.3960000000002</v>
      </c>
      <c r="X64" s="8">
        <v>2574.663</v>
      </c>
      <c r="Y64" s="8">
        <v>2261.4690000000001</v>
      </c>
      <c r="Z64" s="8">
        <v>2023.77</v>
      </c>
      <c r="AB64" s="9"/>
    </row>
    <row r="65" spans="1:28" x14ac:dyDescent="0.25">
      <c r="A65" s="6">
        <v>41332</v>
      </c>
      <c r="B65" s="7">
        <f>SUM('Highland Falls'!_Day59)</f>
        <v>54137.608</v>
      </c>
      <c r="C65" s="8">
        <v>1840.692</v>
      </c>
      <c r="D65" s="8">
        <v>1775.6480000000001</v>
      </c>
      <c r="E65" s="8">
        <v>1727.817</v>
      </c>
      <c r="F65" s="8">
        <v>1685.0329999999999</v>
      </c>
      <c r="G65" s="8">
        <v>1728.1109999999999</v>
      </c>
      <c r="H65" s="8">
        <v>1889.8810000000001</v>
      </c>
      <c r="I65" s="8">
        <v>2134.65</v>
      </c>
      <c r="J65" s="8">
        <v>2256.8000000000002</v>
      </c>
      <c r="K65" s="8">
        <v>2292.9549999999999</v>
      </c>
      <c r="L65" s="8">
        <v>2305.107</v>
      </c>
      <c r="M65" s="8">
        <v>2390.3530000000001</v>
      </c>
      <c r="N65" s="8">
        <v>2411.3389999999999</v>
      </c>
      <c r="O65" s="8">
        <v>2424.4079999999999</v>
      </c>
      <c r="P65" s="8">
        <v>2422.7559999999999</v>
      </c>
      <c r="Q65" s="8">
        <v>2481.4790000000003</v>
      </c>
      <c r="R65" s="8">
        <v>2489.5219999999999</v>
      </c>
      <c r="S65" s="8">
        <v>2565.808</v>
      </c>
      <c r="T65" s="8">
        <v>2637.5439999999999</v>
      </c>
      <c r="U65" s="8">
        <v>2717.2809999999999</v>
      </c>
      <c r="V65" s="8">
        <v>2697.6109999999999</v>
      </c>
      <c r="W65" s="8">
        <v>2642.7939999999999</v>
      </c>
      <c r="X65" s="8">
        <v>2447.123</v>
      </c>
      <c r="Y65" s="8">
        <v>2204.86</v>
      </c>
      <c r="Z65" s="8">
        <v>1968.0360000000001</v>
      </c>
      <c r="AB65" s="9"/>
    </row>
    <row r="66" spans="1:28" x14ac:dyDescent="0.25">
      <c r="A66" s="6">
        <v>41333</v>
      </c>
      <c r="B66" s="7">
        <f>SUM('Highland Falls'!_Day60)</f>
        <v>52437.762999999992</v>
      </c>
      <c r="C66" s="8">
        <v>1784.538</v>
      </c>
      <c r="D66" s="8">
        <v>1727.5509999999999</v>
      </c>
      <c r="E66" s="8">
        <v>1685.9570000000001</v>
      </c>
      <c r="F66" s="8">
        <v>1662.857</v>
      </c>
      <c r="G66" s="8">
        <v>1700.2160000000001</v>
      </c>
      <c r="H66" s="8">
        <v>1882.7269999999999</v>
      </c>
      <c r="I66" s="8">
        <v>2138.9900000000002</v>
      </c>
      <c r="J66" s="8">
        <v>2237.9769999999999</v>
      </c>
      <c r="K66" s="8">
        <v>2268.7910000000002</v>
      </c>
      <c r="L66" s="8">
        <v>2257.7660000000001</v>
      </c>
      <c r="M66" s="8">
        <v>2237.6759999999999</v>
      </c>
      <c r="N66" s="8">
        <v>2268.4479999999999</v>
      </c>
      <c r="O66" s="8">
        <v>2262.2179999999998</v>
      </c>
      <c r="P66" s="8">
        <v>2222.6610000000001</v>
      </c>
      <c r="Q66" s="8">
        <v>2268.049</v>
      </c>
      <c r="R66" s="8">
        <v>2312.1419999999998</v>
      </c>
      <c r="S66" s="8">
        <v>2424.0300000000002</v>
      </c>
      <c r="T66" s="8">
        <v>2572.9270000000001</v>
      </c>
      <c r="U66" s="8">
        <v>2647.0639999999999</v>
      </c>
      <c r="V66" s="8">
        <v>2684.3250000000003</v>
      </c>
      <c r="W66" s="8">
        <v>2635.808</v>
      </c>
      <c r="X66" s="8">
        <v>2414.4259999999999</v>
      </c>
      <c r="Y66" s="8">
        <v>2175.0889999999999</v>
      </c>
      <c r="Z66" s="8">
        <v>1965.53</v>
      </c>
      <c r="AB66" s="9"/>
    </row>
    <row r="67" spans="1:28" x14ac:dyDescent="0.25">
      <c r="A67" s="6">
        <v>41334</v>
      </c>
      <c r="B67" s="7">
        <f>SUM('Highland Falls'!_Day61)</f>
        <v>53573.974999999991</v>
      </c>
      <c r="C67" s="8">
        <v>1798.384</v>
      </c>
      <c r="D67" s="8">
        <v>1717.8209999999999</v>
      </c>
      <c r="E67" s="8">
        <v>1675.4570000000001</v>
      </c>
      <c r="F67" s="8">
        <v>1670.8719999999998</v>
      </c>
      <c r="G67" s="8">
        <v>1706.4110000000001</v>
      </c>
      <c r="H67" s="8">
        <v>1902.4740000000002</v>
      </c>
      <c r="I67" s="8">
        <v>2124.297</v>
      </c>
      <c r="J67" s="8">
        <v>2214.835</v>
      </c>
      <c r="K67" s="8">
        <v>2275.7559999999999</v>
      </c>
      <c r="L67" s="8">
        <v>2319.8980000000001</v>
      </c>
      <c r="M67" s="8">
        <v>2308.1170000000002</v>
      </c>
      <c r="N67" s="8">
        <v>2295.6289999999999</v>
      </c>
      <c r="O67" s="8">
        <v>2320.5839999999998</v>
      </c>
      <c r="P67" s="8">
        <v>2331.826</v>
      </c>
      <c r="Q67" s="8">
        <v>2341.9269999999997</v>
      </c>
      <c r="R67" s="8">
        <v>2401.9870000000001</v>
      </c>
      <c r="S67" s="8">
        <v>2540.8249999999998</v>
      </c>
      <c r="T67" s="8">
        <v>2656.6820000000002</v>
      </c>
      <c r="U67" s="8">
        <v>2772.5600000000004</v>
      </c>
      <c r="V67" s="8">
        <v>2722.3629999999998</v>
      </c>
      <c r="W67" s="8">
        <v>2615.172</v>
      </c>
      <c r="X67" s="8">
        <v>2469.8240000000001</v>
      </c>
      <c r="Y67" s="8">
        <v>2296.7840000000001</v>
      </c>
      <c r="Z67" s="8">
        <v>2093.4899999999998</v>
      </c>
      <c r="AB67" s="9"/>
    </row>
    <row r="68" spans="1:28" x14ac:dyDescent="0.25">
      <c r="A68" s="6">
        <v>41335</v>
      </c>
      <c r="B68" s="7">
        <f>SUM('Highland Falls'!_Day62)</f>
        <v>53453.770999999993</v>
      </c>
      <c r="C68" s="8">
        <v>1908.2629999999999</v>
      </c>
      <c r="D68" s="8">
        <v>1823.6399999999999</v>
      </c>
      <c r="E68" s="8">
        <v>1762.8589999999999</v>
      </c>
      <c r="F68" s="8">
        <v>1743.511</v>
      </c>
      <c r="G68" s="8">
        <v>1742.65</v>
      </c>
      <c r="H68" s="8">
        <v>1821.057</v>
      </c>
      <c r="I68" s="8">
        <v>1880.3469999999998</v>
      </c>
      <c r="J68" s="8">
        <v>1972.796</v>
      </c>
      <c r="K68" s="8">
        <v>2193.66</v>
      </c>
      <c r="L68" s="8">
        <v>2285.7799999999997</v>
      </c>
      <c r="M68" s="8">
        <v>2373.973</v>
      </c>
      <c r="N68" s="8">
        <v>2394.5459999999998</v>
      </c>
      <c r="O68" s="8">
        <v>2360.5749999999998</v>
      </c>
      <c r="P68" s="8">
        <v>2373.1889999999999</v>
      </c>
      <c r="Q68" s="8">
        <v>2333.835</v>
      </c>
      <c r="R68" s="8">
        <v>2317.84</v>
      </c>
      <c r="S68" s="8">
        <v>2449.65</v>
      </c>
      <c r="T68" s="8">
        <v>2624.1320000000001</v>
      </c>
      <c r="U68" s="8">
        <v>2707.5719999999997</v>
      </c>
      <c r="V68" s="8">
        <v>2690.1280000000002</v>
      </c>
      <c r="W68" s="8">
        <v>2636.0739999999996</v>
      </c>
      <c r="X68" s="8">
        <v>2520.3429999999998</v>
      </c>
      <c r="Y68" s="8">
        <v>2365.3069999999998</v>
      </c>
      <c r="Z68" s="8">
        <v>2172.0439999999999</v>
      </c>
      <c r="AB68" s="9"/>
    </row>
    <row r="69" spans="1:28" x14ac:dyDescent="0.25">
      <c r="A69" s="6">
        <v>41336</v>
      </c>
      <c r="B69" s="7">
        <f>SUM('Highland Falls'!_Day63)</f>
        <v>54186.915999999997</v>
      </c>
      <c r="C69" s="8">
        <v>1984.1849999999999</v>
      </c>
      <c r="D69" s="8">
        <v>1899.5550000000001</v>
      </c>
      <c r="E69" s="8">
        <v>1830.3600000000001</v>
      </c>
      <c r="F69" s="8">
        <v>1808.527</v>
      </c>
      <c r="G69" s="8">
        <v>1832.0119999999999</v>
      </c>
      <c r="H69" s="8">
        <v>1891.0640000000001</v>
      </c>
      <c r="I69" s="8">
        <v>1948.8139999999999</v>
      </c>
      <c r="J69" s="8">
        <v>2035.4670000000001</v>
      </c>
      <c r="K69" s="8">
        <v>2188.0459999999998</v>
      </c>
      <c r="L69" s="8">
        <v>2304.1129999999998</v>
      </c>
      <c r="M69" s="8">
        <v>2331.308</v>
      </c>
      <c r="N69" s="8">
        <v>2331.2939999999999</v>
      </c>
      <c r="O69" s="8">
        <v>2327.0940000000001</v>
      </c>
      <c r="P69" s="8">
        <v>2315.3409999999999</v>
      </c>
      <c r="Q69" s="8">
        <v>2307.2979999999998</v>
      </c>
      <c r="R69" s="8">
        <v>2309.384</v>
      </c>
      <c r="S69" s="8">
        <v>2457.1820000000002</v>
      </c>
      <c r="T69" s="8">
        <v>2653.518</v>
      </c>
      <c r="U69" s="8">
        <v>2846.2979999999998</v>
      </c>
      <c r="V69" s="8">
        <v>2861.9500000000003</v>
      </c>
      <c r="W69" s="8">
        <v>2793.6089999999999</v>
      </c>
      <c r="X69" s="8">
        <v>2516.5070000000001</v>
      </c>
      <c r="Y69" s="8">
        <v>2312.8559999999998</v>
      </c>
      <c r="Z69" s="8">
        <v>2101.134</v>
      </c>
      <c r="AB69" s="9"/>
    </row>
    <row r="70" spans="1:28" x14ac:dyDescent="0.25">
      <c r="A70" s="6">
        <v>41337</v>
      </c>
      <c r="B70" s="7">
        <f>SUM('Highland Falls'!_Day64)</f>
        <v>54935.846000000005</v>
      </c>
      <c r="C70" s="8">
        <v>1896.5729999999999</v>
      </c>
      <c r="D70" s="8">
        <v>1790.453</v>
      </c>
      <c r="E70" s="8">
        <v>1800.491</v>
      </c>
      <c r="F70" s="8">
        <v>1778.2659999999998</v>
      </c>
      <c r="G70" s="8">
        <v>1805.0059999999999</v>
      </c>
      <c r="H70" s="8">
        <v>1991.3319999999999</v>
      </c>
      <c r="I70" s="8">
        <v>2207.4079999999999</v>
      </c>
      <c r="J70" s="8">
        <v>2285.5070000000001</v>
      </c>
      <c r="K70" s="8">
        <v>2317.8679999999999</v>
      </c>
      <c r="L70" s="8">
        <v>2291.4639999999999</v>
      </c>
      <c r="M70" s="8">
        <v>2404.8220000000001</v>
      </c>
      <c r="N70" s="8">
        <v>2420.3760000000002</v>
      </c>
      <c r="O70" s="8">
        <v>2422.2379999999998</v>
      </c>
      <c r="P70" s="8">
        <v>2396.5970000000002</v>
      </c>
      <c r="Q70" s="8">
        <v>2350.81</v>
      </c>
      <c r="R70" s="8">
        <v>2363.8719999999998</v>
      </c>
      <c r="S70" s="8">
        <v>2407.0339999999997</v>
      </c>
      <c r="T70" s="8">
        <v>2642.8290000000002</v>
      </c>
      <c r="U70" s="8">
        <v>2872.4989999999998</v>
      </c>
      <c r="V70" s="8">
        <v>2826.1800000000003</v>
      </c>
      <c r="W70" s="8">
        <v>2739.4849999999997</v>
      </c>
      <c r="X70" s="8">
        <v>2555.413</v>
      </c>
      <c r="Y70" s="8">
        <v>2316.9089999999997</v>
      </c>
      <c r="Z70" s="8">
        <v>2052.4139999999998</v>
      </c>
      <c r="AB70" s="9"/>
    </row>
    <row r="71" spans="1:28" x14ac:dyDescent="0.25">
      <c r="A71" s="6">
        <v>41338</v>
      </c>
      <c r="B71" s="7">
        <f>SUM('Highland Falls'!_Day65)</f>
        <v>53715.578000000001</v>
      </c>
      <c r="C71" s="8">
        <v>1890.2800000000002</v>
      </c>
      <c r="D71" s="8">
        <v>1813.126</v>
      </c>
      <c r="E71" s="8">
        <v>1796.7249999999999</v>
      </c>
      <c r="F71" s="8">
        <v>1803.06</v>
      </c>
      <c r="G71" s="8">
        <v>1832.768</v>
      </c>
      <c r="H71" s="8">
        <v>2023.742</v>
      </c>
      <c r="I71" s="8">
        <v>2201.5349999999999</v>
      </c>
      <c r="J71" s="8">
        <v>2262.8130000000001</v>
      </c>
      <c r="K71" s="8">
        <v>2268.8049999999998</v>
      </c>
      <c r="L71" s="8">
        <v>2265.4870000000001</v>
      </c>
      <c r="M71" s="8">
        <v>2305.8420000000001</v>
      </c>
      <c r="N71" s="8">
        <v>2352.462</v>
      </c>
      <c r="O71" s="8">
        <v>2332.4349999999999</v>
      </c>
      <c r="P71" s="8">
        <v>2289.6019999999999</v>
      </c>
      <c r="Q71" s="8">
        <v>2239.2440000000001</v>
      </c>
      <c r="R71" s="8">
        <v>2255.645</v>
      </c>
      <c r="S71" s="8">
        <v>2333.7370000000001</v>
      </c>
      <c r="T71" s="8">
        <v>2542.5329999999999</v>
      </c>
      <c r="U71" s="8">
        <v>2787.134</v>
      </c>
      <c r="V71" s="8">
        <v>2785.7619999999997</v>
      </c>
      <c r="W71" s="8">
        <v>2698.9900000000002</v>
      </c>
      <c r="X71" s="8">
        <v>2483.607</v>
      </c>
      <c r="Y71" s="8">
        <v>2204.7759999999998</v>
      </c>
      <c r="Z71" s="8">
        <v>1945.4680000000001</v>
      </c>
      <c r="AB71" s="9"/>
    </row>
    <row r="72" spans="1:28" x14ac:dyDescent="0.25">
      <c r="A72" s="6">
        <v>41339</v>
      </c>
      <c r="B72" s="7">
        <f>SUM('Highland Falls'!_Day66)</f>
        <v>54686.673999999985</v>
      </c>
      <c r="C72" s="8">
        <v>1804.67</v>
      </c>
      <c r="D72" s="8">
        <v>1740.5989999999999</v>
      </c>
      <c r="E72" s="8">
        <v>1709.5679999999998</v>
      </c>
      <c r="F72" s="8">
        <v>1699.404</v>
      </c>
      <c r="G72" s="8">
        <v>1735.4679999999998</v>
      </c>
      <c r="H72" s="8">
        <v>1907.6329999999998</v>
      </c>
      <c r="I72" s="8">
        <v>2137.828</v>
      </c>
      <c r="J72" s="8">
        <v>2254.8609999999999</v>
      </c>
      <c r="K72" s="8">
        <v>2296.5880000000002</v>
      </c>
      <c r="L72" s="8">
        <v>2320.7870000000003</v>
      </c>
      <c r="M72" s="8">
        <v>2349.375</v>
      </c>
      <c r="N72" s="8">
        <v>2321.7600000000002</v>
      </c>
      <c r="O72" s="8">
        <v>2361.6390000000001</v>
      </c>
      <c r="P72" s="8">
        <v>2356.585</v>
      </c>
      <c r="Q72" s="8">
        <v>2407.335</v>
      </c>
      <c r="R72" s="8">
        <v>2463.1459999999997</v>
      </c>
      <c r="S72" s="8">
        <v>2550.8420000000001</v>
      </c>
      <c r="T72" s="8">
        <v>2763.1660000000002</v>
      </c>
      <c r="U72" s="8">
        <v>2889.502</v>
      </c>
      <c r="V72" s="8">
        <v>2900.373</v>
      </c>
      <c r="W72" s="8">
        <v>2799.5099999999998</v>
      </c>
      <c r="X72" s="8">
        <v>2586.0940000000001</v>
      </c>
      <c r="Y72" s="8">
        <v>2287.5650000000001</v>
      </c>
      <c r="Z72" s="8">
        <v>2042.376</v>
      </c>
      <c r="AB72" s="9"/>
    </row>
    <row r="73" spans="1:28" x14ac:dyDescent="0.25">
      <c r="A73" s="6">
        <v>41340</v>
      </c>
      <c r="B73" s="7">
        <f>SUM('Highland Falls'!_Day67)</f>
        <v>56956.004000000001</v>
      </c>
      <c r="C73" s="8">
        <v>1887.809</v>
      </c>
      <c r="D73" s="8">
        <v>1807.722</v>
      </c>
      <c r="E73" s="8">
        <v>1785.8679999999999</v>
      </c>
      <c r="F73" s="8">
        <v>1771.9870000000001</v>
      </c>
      <c r="G73" s="8">
        <v>1796.6690000000001</v>
      </c>
      <c r="H73" s="8">
        <v>1985.5849999999998</v>
      </c>
      <c r="I73" s="8">
        <v>2252.2919999999999</v>
      </c>
      <c r="J73" s="8">
        <v>2336.5929999999998</v>
      </c>
      <c r="K73" s="8">
        <v>2400.44</v>
      </c>
      <c r="L73" s="8">
        <v>2389.0369999999998</v>
      </c>
      <c r="M73" s="8">
        <v>2422.2240000000002</v>
      </c>
      <c r="N73" s="8">
        <v>2533.0479999999998</v>
      </c>
      <c r="O73" s="8">
        <v>2558.0100000000002</v>
      </c>
      <c r="P73" s="8">
        <v>2497.9430000000002</v>
      </c>
      <c r="Q73" s="8">
        <v>2492.3150000000001</v>
      </c>
      <c r="R73" s="8">
        <v>2537.3179999999998</v>
      </c>
      <c r="S73" s="8">
        <v>2674.6579999999999</v>
      </c>
      <c r="T73" s="8">
        <v>2829.5749999999998</v>
      </c>
      <c r="U73" s="8">
        <v>2988.6849999999999</v>
      </c>
      <c r="V73" s="8">
        <v>2922.1710000000003</v>
      </c>
      <c r="W73" s="8">
        <v>2863.1329999999998</v>
      </c>
      <c r="X73" s="8">
        <v>2691.3180000000002</v>
      </c>
      <c r="Y73" s="8">
        <v>2415.4270000000001</v>
      </c>
      <c r="Z73" s="8">
        <v>2116.1770000000001</v>
      </c>
      <c r="AB73" s="9"/>
    </row>
    <row r="74" spans="1:28" x14ac:dyDescent="0.25">
      <c r="A74" s="6">
        <v>41341</v>
      </c>
      <c r="B74" s="7">
        <f>SUM('Highland Falls'!_Day68)</f>
        <v>57765.742999999995</v>
      </c>
      <c r="C74" s="8">
        <v>1963.6260000000002</v>
      </c>
      <c r="D74" s="8">
        <v>1887.6759999999999</v>
      </c>
      <c r="E74" s="8">
        <v>1862.973</v>
      </c>
      <c r="F74" s="8">
        <v>1861.3069999999998</v>
      </c>
      <c r="G74" s="8">
        <v>1881.7189999999998</v>
      </c>
      <c r="H74" s="8">
        <v>2062.3679999999999</v>
      </c>
      <c r="I74" s="8">
        <v>2191.6790000000001</v>
      </c>
      <c r="J74" s="8">
        <v>2276.596</v>
      </c>
      <c r="K74" s="8">
        <v>2394.8539999999998</v>
      </c>
      <c r="L74" s="8">
        <v>2566.8160000000003</v>
      </c>
      <c r="M74" s="8">
        <v>2656.7310000000002</v>
      </c>
      <c r="N74" s="8">
        <v>2730.931</v>
      </c>
      <c r="O74" s="8">
        <v>2748.2070000000003</v>
      </c>
      <c r="P74" s="8">
        <v>2684.8920000000003</v>
      </c>
      <c r="Q74" s="8">
        <v>2654.3649999999998</v>
      </c>
      <c r="R74" s="8">
        <v>2632.3920000000003</v>
      </c>
      <c r="S74" s="8">
        <v>2567.81</v>
      </c>
      <c r="T74" s="8">
        <v>2704.7579999999998</v>
      </c>
      <c r="U74" s="8">
        <v>2823.0509999999999</v>
      </c>
      <c r="V74" s="8">
        <v>2771.9859999999999</v>
      </c>
      <c r="W74" s="8">
        <v>2700.3409999999999</v>
      </c>
      <c r="X74" s="8">
        <v>2574.9290000000001</v>
      </c>
      <c r="Y74" s="8">
        <v>2414.3559999999998</v>
      </c>
      <c r="Z74" s="8">
        <v>2151.38</v>
      </c>
      <c r="AB74" s="9"/>
    </row>
    <row r="75" spans="1:28" x14ac:dyDescent="0.25">
      <c r="A75" s="6">
        <v>41342</v>
      </c>
      <c r="B75" s="7">
        <f>SUM('Highland Falls'!_Day69)</f>
        <v>51065.413</v>
      </c>
      <c r="C75" s="8">
        <v>1958.0049999999999</v>
      </c>
      <c r="D75" s="8">
        <v>1898.925</v>
      </c>
      <c r="E75" s="8">
        <v>1828.0360000000001</v>
      </c>
      <c r="F75" s="8">
        <v>1804.915</v>
      </c>
      <c r="G75" s="8">
        <v>1818.306</v>
      </c>
      <c r="H75" s="8">
        <v>1884.5610000000001</v>
      </c>
      <c r="I75" s="8">
        <v>1907.8989999999999</v>
      </c>
      <c r="J75" s="8">
        <v>2010.5540000000001</v>
      </c>
      <c r="K75" s="8">
        <v>2127.9789999999998</v>
      </c>
      <c r="L75" s="8">
        <v>2222.6959999999999</v>
      </c>
      <c r="M75" s="8">
        <v>2266.4740000000002</v>
      </c>
      <c r="N75" s="8">
        <v>2273.6419999999998</v>
      </c>
      <c r="O75" s="8">
        <v>2272.7950000000001</v>
      </c>
      <c r="P75" s="8">
        <v>2187.6610000000001</v>
      </c>
      <c r="Q75" s="8">
        <v>2117.549</v>
      </c>
      <c r="R75" s="8">
        <v>2091.4740000000002</v>
      </c>
      <c r="S75" s="8">
        <v>2152.36</v>
      </c>
      <c r="T75" s="8">
        <v>2252.7049999999999</v>
      </c>
      <c r="U75" s="8">
        <v>2466.261</v>
      </c>
      <c r="V75" s="8">
        <v>2475.5360000000001</v>
      </c>
      <c r="W75" s="8">
        <v>2433.2349999999997</v>
      </c>
      <c r="X75" s="8">
        <v>2387.8959999999997</v>
      </c>
      <c r="Y75" s="8">
        <v>2191.1819999999998</v>
      </c>
      <c r="Z75" s="8">
        <v>2034.7669999999998</v>
      </c>
      <c r="AB75" s="9"/>
    </row>
    <row r="76" spans="1:28" x14ac:dyDescent="0.25">
      <c r="A76" s="6">
        <v>41343</v>
      </c>
      <c r="B76" s="7">
        <f>SUM('Highland Falls'!_Day70)</f>
        <v>48577.62</v>
      </c>
      <c r="C76" s="8">
        <v>1833.4259999999999</v>
      </c>
      <c r="D76" s="8">
        <v>1773.9259999999999</v>
      </c>
      <c r="E76" s="8">
        <v>1717.3519999999999</v>
      </c>
      <c r="F76" s="8">
        <v>1705.9770000000001</v>
      </c>
      <c r="G76" s="8">
        <v>1779.309</v>
      </c>
      <c r="H76" s="8">
        <v>1844.7170000000001</v>
      </c>
      <c r="I76" s="8">
        <v>1892.5059999999999</v>
      </c>
      <c r="J76" s="8">
        <v>1980.335</v>
      </c>
      <c r="K76" s="8">
        <v>2036.93</v>
      </c>
      <c r="L76" s="8">
        <v>2083.5569999999998</v>
      </c>
      <c r="M76" s="8">
        <v>2094.5050000000001</v>
      </c>
      <c r="N76" s="8">
        <v>2145.3249999999998</v>
      </c>
      <c r="O76" s="8">
        <v>2125.1440000000002</v>
      </c>
      <c r="P76" s="8">
        <v>2118.13</v>
      </c>
      <c r="Q76" s="8">
        <v>2055.2489999999998</v>
      </c>
      <c r="R76" s="8">
        <v>2092.223</v>
      </c>
      <c r="S76" s="8">
        <v>2162.8109999999997</v>
      </c>
      <c r="T76" s="8">
        <v>2281.482</v>
      </c>
      <c r="U76" s="8">
        <v>2443.721</v>
      </c>
      <c r="V76" s="8">
        <v>2417.7510000000002</v>
      </c>
      <c r="W76" s="8">
        <v>2311.1970000000001</v>
      </c>
      <c r="X76" s="8">
        <v>2093.511</v>
      </c>
      <c r="Y76" s="8">
        <v>1864.5410000000002</v>
      </c>
      <c r="Z76" s="8">
        <v>1723.9949999999999</v>
      </c>
      <c r="AB76" s="9"/>
    </row>
    <row r="77" spans="1:28" x14ac:dyDescent="0.25">
      <c r="A77" s="6">
        <v>41344</v>
      </c>
      <c r="B77" s="7">
        <f>SUM('Highland Falls'!_Day71)</f>
        <v>48940.78</v>
      </c>
      <c r="C77" s="8">
        <v>1610.3220000000001</v>
      </c>
      <c r="D77" s="8">
        <v>1575.567</v>
      </c>
      <c r="E77" s="8">
        <v>1565.8579999999999</v>
      </c>
      <c r="F77" s="8">
        <v>1575.819</v>
      </c>
      <c r="G77" s="8">
        <v>1716.2529999999999</v>
      </c>
      <c r="H77" s="8">
        <v>1952.58</v>
      </c>
      <c r="I77" s="8">
        <v>2111.1929999999998</v>
      </c>
      <c r="J77" s="8">
        <v>2143.7290000000003</v>
      </c>
      <c r="K77" s="8">
        <v>2146.5079999999998</v>
      </c>
      <c r="L77" s="8">
        <v>2187.5419999999999</v>
      </c>
      <c r="M77" s="8">
        <v>2185.9949999999999</v>
      </c>
      <c r="N77" s="8">
        <v>2234.4</v>
      </c>
      <c r="O77" s="8">
        <v>2208.4580000000001</v>
      </c>
      <c r="P77" s="8">
        <v>2201.857</v>
      </c>
      <c r="Q77" s="8">
        <v>2157.0219999999999</v>
      </c>
      <c r="R77" s="8">
        <v>2162.2649999999999</v>
      </c>
      <c r="S77" s="8">
        <v>2221.2260000000001</v>
      </c>
      <c r="T77" s="8">
        <v>2320.6680000000001</v>
      </c>
      <c r="U77" s="8">
        <v>2499.84</v>
      </c>
      <c r="V77" s="8">
        <v>2450.777</v>
      </c>
      <c r="W77" s="8">
        <v>2258.34</v>
      </c>
      <c r="X77" s="8">
        <v>2034.7179999999998</v>
      </c>
      <c r="Y77" s="8">
        <v>1794.8139999999999</v>
      </c>
      <c r="Z77" s="8">
        <v>1625.029</v>
      </c>
      <c r="AB77" s="9"/>
    </row>
    <row r="78" spans="1:28" x14ac:dyDescent="0.25">
      <c r="A78" s="6">
        <v>41345</v>
      </c>
      <c r="B78" s="7">
        <f>SUM('Highland Falls'!_Day72)</f>
        <v>49155.840999999993</v>
      </c>
      <c r="C78" s="8">
        <v>1541.19</v>
      </c>
      <c r="D78" s="8">
        <v>1521.422</v>
      </c>
      <c r="E78" s="8">
        <v>1498.4199999999998</v>
      </c>
      <c r="F78" s="8">
        <v>1508.395</v>
      </c>
      <c r="G78" s="8">
        <v>1657.9849999999999</v>
      </c>
      <c r="H78" s="8">
        <v>1888.0610000000001</v>
      </c>
      <c r="I78" s="8">
        <v>2079.0699999999997</v>
      </c>
      <c r="J78" s="8">
        <v>2127.069</v>
      </c>
      <c r="K78" s="8">
        <v>2138.7660000000001</v>
      </c>
      <c r="L78" s="8">
        <v>2221.3310000000001</v>
      </c>
      <c r="M78" s="8">
        <v>2270.3519999999999</v>
      </c>
      <c r="N78" s="8">
        <v>2322.3969999999999</v>
      </c>
      <c r="O78" s="8">
        <v>2296.4480000000003</v>
      </c>
      <c r="P78" s="8">
        <v>2288.44</v>
      </c>
      <c r="Q78" s="8">
        <v>2302.9160000000002</v>
      </c>
      <c r="R78" s="8">
        <v>2293.8440000000001</v>
      </c>
      <c r="S78" s="8">
        <v>2289.0699999999997</v>
      </c>
      <c r="T78" s="8">
        <v>2304.1970000000001</v>
      </c>
      <c r="U78" s="8">
        <v>2463.9649999999997</v>
      </c>
      <c r="V78" s="8">
        <v>2396.058</v>
      </c>
      <c r="W78" s="8">
        <v>2235.058</v>
      </c>
      <c r="X78" s="8">
        <v>2034.6690000000001</v>
      </c>
      <c r="Y78" s="8">
        <v>1807.337</v>
      </c>
      <c r="Z78" s="8">
        <v>1669.3809999999999</v>
      </c>
      <c r="AB78" s="9"/>
    </row>
    <row r="79" spans="1:28" x14ac:dyDescent="0.25">
      <c r="A79" s="6">
        <v>41346</v>
      </c>
      <c r="B79" s="7">
        <f>SUM('Highland Falls'!_Day73)</f>
        <v>48661.158000000003</v>
      </c>
      <c r="C79" s="8">
        <v>1584.2539999999999</v>
      </c>
      <c r="D79" s="8">
        <v>1570.8490000000002</v>
      </c>
      <c r="E79" s="8">
        <v>1559.5509999999999</v>
      </c>
      <c r="F79" s="8">
        <v>1592.654</v>
      </c>
      <c r="G79" s="8">
        <v>1731.73</v>
      </c>
      <c r="H79" s="8">
        <v>1985.298</v>
      </c>
      <c r="I79" s="8">
        <v>2124.7310000000002</v>
      </c>
      <c r="J79" s="8">
        <v>2103.038</v>
      </c>
      <c r="K79" s="8">
        <v>2086.1890000000003</v>
      </c>
      <c r="L79" s="8">
        <v>2120.5450000000001</v>
      </c>
      <c r="M79" s="8">
        <v>2136.5540000000001</v>
      </c>
      <c r="N79" s="8">
        <v>2154.6559999999999</v>
      </c>
      <c r="O79" s="8">
        <v>2147.9500000000003</v>
      </c>
      <c r="P79" s="8">
        <v>2102.6109999999999</v>
      </c>
      <c r="Q79" s="8">
        <v>2109.0370000000003</v>
      </c>
      <c r="R79" s="8">
        <v>2121.875</v>
      </c>
      <c r="S79" s="8">
        <v>2130.0230000000001</v>
      </c>
      <c r="T79" s="8">
        <v>2232.0059999999999</v>
      </c>
      <c r="U79" s="8">
        <v>2464.0840000000003</v>
      </c>
      <c r="V79" s="8">
        <v>2462.9079999999999</v>
      </c>
      <c r="W79" s="8">
        <v>2360.6099999999997</v>
      </c>
      <c r="X79" s="8">
        <v>2131.6889999999999</v>
      </c>
      <c r="Y79" s="8">
        <v>1902.635</v>
      </c>
      <c r="Z79" s="8">
        <v>1745.681</v>
      </c>
      <c r="AB79" s="9"/>
    </row>
    <row r="80" spans="1:28" x14ac:dyDescent="0.25">
      <c r="A80" s="6">
        <v>41347</v>
      </c>
      <c r="B80" s="7">
        <f>SUM('Highland Falls'!_Day74)</f>
        <v>53593.113000000005</v>
      </c>
      <c r="C80" s="8">
        <v>1679.8529999999998</v>
      </c>
      <c r="D80" s="8">
        <v>1650.9639999999999</v>
      </c>
      <c r="E80" s="8">
        <v>1650.4599999999998</v>
      </c>
      <c r="F80" s="8">
        <v>1673.931</v>
      </c>
      <c r="G80" s="8">
        <v>1863.008</v>
      </c>
      <c r="H80" s="8">
        <v>2160.9490000000001</v>
      </c>
      <c r="I80" s="8">
        <v>2329.3339999999998</v>
      </c>
      <c r="J80" s="8">
        <v>2308.502</v>
      </c>
      <c r="K80" s="8">
        <v>2341.8989999999999</v>
      </c>
      <c r="L80" s="8">
        <v>2419.8020000000001</v>
      </c>
      <c r="M80" s="8">
        <v>2435.9369999999999</v>
      </c>
      <c r="N80" s="8">
        <v>2443.0909999999999</v>
      </c>
      <c r="O80" s="8">
        <v>2419.7460000000001</v>
      </c>
      <c r="P80" s="8">
        <v>2397.5349999999999</v>
      </c>
      <c r="Q80" s="8">
        <v>2399.7820000000002</v>
      </c>
      <c r="R80" s="8">
        <v>2368.982</v>
      </c>
      <c r="S80" s="8">
        <v>2367.498</v>
      </c>
      <c r="T80" s="8">
        <v>2513.9519999999998</v>
      </c>
      <c r="U80" s="8">
        <v>2684.1779999999999</v>
      </c>
      <c r="V80" s="8">
        <v>2687.6289999999999</v>
      </c>
      <c r="W80" s="8">
        <v>2535.33</v>
      </c>
      <c r="X80" s="8">
        <v>2283.3789999999999</v>
      </c>
      <c r="Y80" s="8">
        <v>2058.518</v>
      </c>
      <c r="Z80" s="8">
        <v>1918.8539999999998</v>
      </c>
      <c r="AB80" s="9"/>
    </row>
    <row r="81" spans="1:28" x14ac:dyDescent="0.25">
      <c r="A81" s="6">
        <v>41348</v>
      </c>
      <c r="B81" s="7">
        <f>SUM('Highland Falls'!_Day75)</f>
        <v>53431.854000000007</v>
      </c>
      <c r="C81" s="8">
        <v>1833.8040000000001</v>
      </c>
      <c r="D81" s="8">
        <v>1790.992</v>
      </c>
      <c r="E81" s="8">
        <v>1764.1119999999999</v>
      </c>
      <c r="F81" s="8">
        <v>1790.9639999999999</v>
      </c>
      <c r="G81" s="8">
        <v>1945.972</v>
      </c>
      <c r="H81" s="8">
        <v>2195.7669999999998</v>
      </c>
      <c r="I81" s="8">
        <v>2291.1419999999998</v>
      </c>
      <c r="J81" s="8">
        <v>2311.4490000000001</v>
      </c>
      <c r="K81" s="8">
        <v>2366.3360000000002</v>
      </c>
      <c r="L81" s="8">
        <v>2384.788</v>
      </c>
      <c r="M81" s="8">
        <v>2370.585</v>
      </c>
      <c r="N81" s="8">
        <v>2344.174</v>
      </c>
      <c r="O81" s="8">
        <v>2316.1320000000001</v>
      </c>
      <c r="P81" s="8">
        <v>2363.9839999999999</v>
      </c>
      <c r="Q81" s="8">
        <v>2391.3890000000001</v>
      </c>
      <c r="R81" s="8">
        <v>2398.7249999999999</v>
      </c>
      <c r="S81" s="8">
        <v>2408.5459999999998</v>
      </c>
      <c r="T81" s="8">
        <v>2458.1129999999998</v>
      </c>
      <c r="U81" s="8">
        <v>2526.1949999999997</v>
      </c>
      <c r="V81" s="8">
        <v>2518.6350000000002</v>
      </c>
      <c r="W81" s="8">
        <v>2458.6730000000002</v>
      </c>
      <c r="X81" s="8">
        <v>2248.1689999999999</v>
      </c>
      <c r="Y81" s="8">
        <v>2048.9490000000001</v>
      </c>
      <c r="Z81" s="8">
        <v>1904.259</v>
      </c>
      <c r="AB81" s="9"/>
    </row>
    <row r="82" spans="1:28" x14ac:dyDescent="0.25">
      <c r="A82" s="6">
        <v>41349</v>
      </c>
      <c r="B82" s="7">
        <f>SUM('Highland Falls'!_Day76)</f>
        <v>52913.132999999987</v>
      </c>
      <c r="C82" s="8">
        <v>1775.991</v>
      </c>
      <c r="D82" s="8">
        <v>1732.346</v>
      </c>
      <c r="E82" s="8">
        <v>1709.211</v>
      </c>
      <c r="F82" s="8">
        <v>1711.759</v>
      </c>
      <c r="G82" s="8">
        <v>1799.777</v>
      </c>
      <c r="H82" s="8">
        <v>1894.452</v>
      </c>
      <c r="I82" s="8">
        <v>1964.9490000000001</v>
      </c>
      <c r="J82" s="8">
        <v>2133.46</v>
      </c>
      <c r="K82" s="8">
        <v>2313.3180000000002</v>
      </c>
      <c r="L82" s="8">
        <v>2399.3269999999998</v>
      </c>
      <c r="M82" s="8">
        <v>2387.5950000000003</v>
      </c>
      <c r="N82" s="8">
        <v>2385.502</v>
      </c>
      <c r="O82" s="8">
        <v>2339.8409999999999</v>
      </c>
      <c r="P82" s="8">
        <v>2380.924</v>
      </c>
      <c r="Q82" s="8">
        <v>2430.0079999999998</v>
      </c>
      <c r="R82" s="8">
        <v>2397.857</v>
      </c>
      <c r="S82" s="8">
        <v>2464.1889999999999</v>
      </c>
      <c r="T82" s="8">
        <v>2506.9170000000004</v>
      </c>
      <c r="U82" s="8">
        <v>2609.6979999999999</v>
      </c>
      <c r="V82" s="8">
        <v>2596.6990000000001</v>
      </c>
      <c r="W82" s="8">
        <v>2533.797</v>
      </c>
      <c r="X82" s="8">
        <v>2326.6529999999998</v>
      </c>
      <c r="Y82" s="8">
        <v>2148.8250000000003</v>
      </c>
      <c r="Z82" s="8">
        <v>1970.038</v>
      </c>
      <c r="AB82" s="9"/>
    </row>
    <row r="83" spans="1:28" x14ac:dyDescent="0.25">
      <c r="A83" s="6">
        <v>41350</v>
      </c>
      <c r="B83" s="7">
        <f>SUM('Highland Falls'!_Day77)</f>
        <v>52953.186999999998</v>
      </c>
      <c r="C83" s="8">
        <v>1853.145</v>
      </c>
      <c r="D83" s="8">
        <v>1783.5230000000001</v>
      </c>
      <c r="E83" s="8">
        <v>1769.194</v>
      </c>
      <c r="F83" s="8">
        <v>1772.9809999999998</v>
      </c>
      <c r="G83" s="8">
        <v>1856.855</v>
      </c>
      <c r="H83" s="8">
        <v>1928.8709999999999</v>
      </c>
      <c r="I83" s="8">
        <v>2009.0070000000001</v>
      </c>
      <c r="J83" s="8">
        <v>2187.605</v>
      </c>
      <c r="K83" s="8">
        <v>2264.2269999999999</v>
      </c>
      <c r="L83" s="8">
        <v>2342.6620000000003</v>
      </c>
      <c r="M83" s="8">
        <v>2406.0329999999999</v>
      </c>
      <c r="N83" s="8">
        <v>2453.395</v>
      </c>
      <c r="O83" s="8">
        <v>2393.7550000000001</v>
      </c>
      <c r="P83" s="8">
        <v>2357.7469999999998</v>
      </c>
      <c r="Q83" s="8">
        <v>2379.5940000000001</v>
      </c>
      <c r="R83" s="8">
        <v>2355.2269999999999</v>
      </c>
      <c r="S83" s="8">
        <v>2385.46</v>
      </c>
      <c r="T83" s="8">
        <v>2463.433</v>
      </c>
      <c r="U83" s="8">
        <v>2628.0940000000001</v>
      </c>
      <c r="V83" s="8">
        <v>2681.4760000000001</v>
      </c>
      <c r="W83" s="8">
        <v>2488.5139999999997</v>
      </c>
      <c r="X83" s="8">
        <v>2257.0729999999999</v>
      </c>
      <c r="Y83" s="8">
        <v>2036.636</v>
      </c>
      <c r="Z83" s="8">
        <v>1898.6799999999998</v>
      </c>
      <c r="AB83" s="9"/>
    </row>
    <row r="84" spans="1:28" x14ac:dyDescent="0.25">
      <c r="A84" s="6">
        <v>41351</v>
      </c>
      <c r="B84" s="7">
        <f>SUM('Highland Falls'!_Day78)</f>
        <v>55973.904000000002</v>
      </c>
      <c r="C84" s="8">
        <v>1828.2739999999999</v>
      </c>
      <c r="D84" s="8">
        <v>1781.3109999999999</v>
      </c>
      <c r="E84" s="8">
        <v>1816.8989999999999</v>
      </c>
      <c r="F84" s="8">
        <v>1830.6119999999999</v>
      </c>
      <c r="G84" s="8">
        <v>2012.4789999999998</v>
      </c>
      <c r="H84" s="8">
        <v>2302.7759999999998</v>
      </c>
      <c r="I84" s="8">
        <v>2367.75</v>
      </c>
      <c r="J84" s="8">
        <v>2391.3820000000001</v>
      </c>
      <c r="K84" s="8">
        <v>2397.1779999999999</v>
      </c>
      <c r="L84" s="8">
        <v>2412.7809999999999</v>
      </c>
      <c r="M84" s="8">
        <v>2419.1790000000001</v>
      </c>
      <c r="N84" s="8">
        <v>2446.5070000000001</v>
      </c>
      <c r="O84" s="8">
        <v>2418.3040000000001</v>
      </c>
      <c r="P84" s="8">
        <v>2439.7730000000001</v>
      </c>
      <c r="Q84" s="8">
        <v>2468.6970000000001</v>
      </c>
      <c r="R84" s="8">
        <v>2551.1150000000002</v>
      </c>
      <c r="S84" s="8">
        <v>2632.1400000000003</v>
      </c>
      <c r="T84" s="8">
        <v>2743.4680000000003</v>
      </c>
      <c r="U84" s="8">
        <v>2847.1379999999999</v>
      </c>
      <c r="V84" s="8">
        <v>2764.335</v>
      </c>
      <c r="W84" s="8">
        <v>2623.1030000000001</v>
      </c>
      <c r="X84" s="8">
        <v>2405.5009999999997</v>
      </c>
      <c r="Y84" s="8">
        <v>2136.3719999999998</v>
      </c>
      <c r="Z84" s="8">
        <v>1936.83</v>
      </c>
      <c r="AB84" s="9"/>
    </row>
    <row r="85" spans="1:28" x14ac:dyDescent="0.25">
      <c r="A85" s="6">
        <v>41352</v>
      </c>
      <c r="B85" s="7">
        <f>SUM('Highland Falls'!_Day79)</f>
        <v>54809.432999999997</v>
      </c>
      <c r="C85" s="8">
        <v>1847.0550000000001</v>
      </c>
      <c r="D85" s="8">
        <v>1804.7539999999999</v>
      </c>
      <c r="E85" s="8">
        <v>1774.9829999999999</v>
      </c>
      <c r="F85" s="8">
        <v>1793.3020000000001</v>
      </c>
      <c r="G85" s="8">
        <v>1931.1669999999999</v>
      </c>
      <c r="H85" s="8">
        <v>2134.3069999999998</v>
      </c>
      <c r="I85" s="8">
        <v>2236.1990000000001</v>
      </c>
      <c r="J85" s="8">
        <v>2413.4319999999998</v>
      </c>
      <c r="K85" s="8">
        <v>2434.3270000000002</v>
      </c>
      <c r="L85" s="8">
        <v>2451.806</v>
      </c>
      <c r="M85" s="8">
        <v>2488.71</v>
      </c>
      <c r="N85" s="8">
        <v>2537.864</v>
      </c>
      <c r="O85" s="8">
        <v>2467.71</v>
      </c>
      <c r="P85" s="8">
        <v>2432.8919999999998</v>
      </c>
      <c r="Q85" s="8">
        <v>2429.3429999999998</v>
      </c>
      <c r="R85" s="8">
        <v>2409.3649999999998</v>
      </c>
      <c r="S85" s="8">
        <v>2453.7939999999999</v>
      </c>
      <c r="T85" s="8">
        <v>2533.2929999999997</v>
      </c>
      <c r="U85" s="8">
        <v>2714.201</v>
      </c>
      <c r="V85" s="8">
        <v>2730.2379999999998</v>
      </c>
      <c r="W85" s="8">
        <v>2583.5039999999999</v>
      </c>
      <c r="X85" s="8">
        <v>2303.1190000000001</v>
      </c>
      <c r="Y85" s="8">
        <v>2049.0679999999998</v>
      </c>
      <c r="Z85" s="8">
        <v>1855</v>
      </c>
      <c r="AB85" s="9"/>
    </row>
    <row r="86" spans="1:28" x14ac:dyDescent="0.25">
      <c r="A86" s="6">
        <v>41353</v>
      </c>
      <c r="B86" s="7">
        <f>SUM('Highland Falls'!_Day80)</f>
        <v>53052.621999999988</v>
      </c>
      <c r="C86" s="8">
        <v>1770.3420000000001</v>
      </c>
      <c r="D86" s="8">
        <v>1743.0350000000001</v>
      </c>
      <c r="E86" s="8">
        <v>1750.616</v>
      </c>
      <c r="F86" s="8">
        <v>1761.8719999999998</v>
      </c>
      <c r="G86" s="8">
        <v>1937.3410000000001</v>
      </c>
      <c r="H86" s="8">
        <v>2227.2109999999998</v>
      </c>
      <c r="I86" s="8">
        <v>2300.6480000000001</v>
      </c>
      <c r="J86" s="8">
        <v>2285.1219999999998</v>
      </c>
      <c r="K86" s="8">
        <v>2285.5140000000001</v>
      </c>
      <c r="L86" s="8">
        <v>2340.0789999999997</v>
      </c>
      <c r="M86" s="8">
        <v>2403.8980000000001</v>
      </c>
      <c r="N86" s="8">
        <v>2365.0549999999998</v>
      </c>
      <c r="O86" s="8">
        <v>2313.85</v>
      </c>
      <c r="P86" s="8">
        <v>2260.9789999999998</v>
      </c>
      <c r="Q86" s="8">
        <v>2296.819</v>
      </c>
      <c r="R86" s="8">
        <v>2313.7799999999997</v>
      </c>
      <c r="S86" s="8">
        <v>2350.5439999999999</v>
      </c>
      <c r="T86" s="8">
        <v>2463.5029999999997</v>
      </c>
      <c r="U86" s="8">
        <v>2633.6169999999997</v>
      </c>
      <c r="V86" s="8">
        <v>2667.6789999999996</v>
      </c>
      <c r="W86" s="8">
        <v>2523.703</v>
      </c>
      <c r="X86" s="8">
        <v>2227.54</v>
      </c>
      <c r="Y86" s="8">
        <v>1994.1599999999999</v>
      </c>
      <c r="Z86" s="8">
        <v>1835.7150000000001</v>
      </c>
      <c r="AB86" s="9"/>
    </row>
    <row r="87" spans="1:28" x14ac:dyDescent="0.25">
      <c r="A87" s="6">
        <v>41354</v>
      </c>
      <c r="B87" s="7">
        <f>SUM('Highland Falls'!_Day81)</f>
        <v>53513.207999999991</v>
      </c>
      <c r="C87" s="8">
        <v>1740.144</v>
      </c>
      <c r="D87" s="8">
        <v>1709.0919999999999</v>
      </c>
      <c r="E87" s="8">
        <v>1704.9270000000001</v>
      </c>
      <c r="F87" s="8">
        <v>1740.5079999999998</v>
      </c>
      <c r="G87" s="8">
        <v>1934.884</v>
      </c>
      <c r="H87" s="8">
        <v>2246.9929999999999</v>
      </c>
      <c r="I87" s="8">
        <v>2331.2240000000002</v>
      </c>
      <c r="J87" s="8">
        <v>2345.2449999999999</v>
      </c>
      <c r="K87" s="8">
        <v>2360.7080000000001</v>
      </c>
      <c r="L87" s="8">
        <v>2399.299</v>
      </c>
      <c r="M87" s="8">
        <v>2373.77</v>
      </c>
      <c r="N87" s="8">
        <v>2365.4539999999997</v>
      </c>
      <c r="O87" s="8">
        <v>2291.674</v>
      </c>
      <c r="P87" s="8">
        <v>2307.62</v>
      </c>
      <c r="Q87" s="8">
        <v>2339.1480000000001</v>
      </c>
      <c r="R87" s="8">
        <v>2309.0970000000002</v>
      </c>
      <c r="S87" s="8">
        <v>2352.2309999999998</v>
      </c>
      <c r="T87" s="8">
        <v>2471.21</v>
      </c>
      <c r="U87" s="8">
        <v>2676.4919999999997</v>
      </c>
      <c r="V87" s="8">
        <v>2747.549</v>
      </c>
      <c r="W87" s="8">
        <v>2548.3220000000001</v>
      </c>
      <c r="X87" s="8">
        <v>2275.7910000000002</v>
      </c>
      <c r="Y87" s="8">
        <v>2035.2429999999999</v>
      </c>
      <c r="Z87" s="8">
        <v>1906.5830000000001</v>
      </c>
      <c r="AB87" s="9"/>
    </row>
    <row r="88" spans="1:28" x14ac:dyDescent="0.25">
      <c r="A88" s="6">
        <v>41355</v>
      </c>
      <c r="B88" s="7">
        <f>SUM('Highland Falls'!_Day82)</f>
        <v>53586.140999999996</v>
      </c>
      <c r="C88" s="8">
        <v>1795.4649999999999</v>
      </c>
      <c r="D88" s="8">
        <v>1761.55</v>
      </c>
      <c r="E88" s="8">
        <v>1730.8339999999998</v>
      </c>
      <c r="F88" s="8">
        <v>1758.4209999999998</v>
      </c>
      <c r="G88" s="8">
        <v>1941.9680000000001</v>
      </c>
      <c r="H88" s="8">
        <v>2201.1570000000002</v>
      </c>
      <c r="I88" s="8">
        <v>2342.9630000000002</v>
      </c>
      <c r="J88" s="8">
        <v>2296.9380000000001</v>
      </c>
      <c r="K88" s="8">
        <v>2329.3270000000002</v>
      </c>
      <c r="L88" s="8">
        <v>2372.5659999999998</v>
      </c>
      <c r="M88" s="8">
        <v>2385.0889999999999</v>
      </c>
      <c r="N88" s="8">
        <v>2356.3049999999998</v>
      </c>
      <c r="O88" s="8">
        <v>2296.7629999999999</v>
      </c>
      <c r="P88" s="8">
        <v>2336.6280000000002</v>
      </c>
      <c r="Q88" s="8">
        <v>2369.4580000000001</v>
      </c>
      <c r="R88" s="8">
        <v>2370.9070000000002</v>
      </c>
      <c r="S88" s="8">
        <v>2445.7089999999998</v>
      </c>
      <c r="T88" s="8">
        <v>2486.848</v>
      </c>
      <c r="U88" s="8">
        <v>2604.3710000000001</v>
      </c>
      <c r="V88" s="8">
        <v>2638.8809999999999</v>
      </c>
      <c r="W88" s="8">
        <v>2492.1330000000003</v>
      </c>
      <c r="X88" s="8">
        <v>2301.0050000000001</v>
      </c>
      <c r="Y88" s="8">
        <v>2059.2040000000002</v>
      </c>
      <c r="Z88" s="8">
        <v>1911.6510000000001</v>
      </c>
      <c r="AB88" s="9"/>
    </row>
    <row r="89" spans="1:28" x14ac:dyDescent="0.25">
      <c r="A89" s="6">
        <v>41356</v>
      </c>
      <c r="B89" s="7">
        <f>SUM('Highland Falls'!_Day83)</f>
        <v>51558.996999999996</v>
      </c>
      <c r="C89" s="8">
        <v>1800.106</v>
      </c>
      <c r="D89" s="8">
        <v>1729.2869999999998</v>
      </c>
      <c r="E89" s="8">
        <v>1706.201</v>
      </c>
      <c r="F89" s="8">
        <v>1706.53</v>
      </c>
      <c r="G89" s="8">
        <v>1800.491</v>
      </c>
      <c r="H89" s="8">
        <v>1881.7399999999998</v>
      </c>
      <c r="I89" s="8">
        <v>1963.7800000000002</v>
      </c>
      <c r="J89" s="8">
        <v>2127.6849999999999</v>
      </c>
      <c r="K89" s="8">
        <v>2270.3029999999999</v>
      </c>
      <c r="L89" s="8">
        <v>2313.4089999999997</v>
      </c>
      <c r="M89" s="8">
        <v>2331.0700000000002</v>
      </c>
      <c r="N89" s="8">
        <v>2336.9989999999998</v>
      </c>
      <c r="O89" s="8">
        <v>2301.7539999999999</v>
      </c>
      <c r="P89" s="8">
        <v>2286.7249999999999</v>
      </c>
      <c r="Q89" s="8">
        <v>2248.9670000000001</v>
      </c>
      <c r="R89" s="8">
        <v>2216.6480000000001</v>
      </c>
      <c r="S89" s="8">
        <v>2298.1210000000001</v>
      </c>
      <c r="T89" s="8">
        <v>2287.5859999999998</v>
      </c>
      <c r="U89" s="8">
        <v>2495.143</v>
      </c>
      <c r="V89" s="8">
        <v>2576.616</v>
      </c>
      <c r="W89" s="8">
        <v>2471.8050000000003</v>
      </c>
      <c r="X89" s="8">
        <v>2302.797</v>
      </c>
      <c r="Y89" s="8">
        <v>2146.5429999999997</v>
      </c>
      <c r="Z89" s="8">
        <v>1958.691</v>
      </c>
      <c r="AB89" s="9"/>
    </row>
    <row r="90" spans="1:28" x14ac:dyDescent="0.25">
      <c r="A90" s="6">
        <v>41357</v>
      </c>
      <c r="B90" s="7">
        <f>SUM('Highland Falls'!_Day84)</f>
        <v>50062.054000000011</v>
      </c>
      <c r="C90" s="8">
        <v>1811.0329999999999</v>
      </c>
      <c r="D90" s="8">
        <v>1745.702</v>
      </c>
      <c r="E90" s="8">
        <v>1715.0840000000001</v>
      </c>
      <c r="F90" s="8">
        <v>1738.0929999999998</v>
      </c>
      <c r="G90" s="8">
        <v>1809.8150000000001</v>
      </c>
      <c r="H90" s="8">
        <v>1884.89</v>
      </c>
      <c r="I90" s="8">
        <v>1898.9740000000002</v>
      </c>
      <c r="J90" s="8">
        <v>2087.1970000000001</v>
      </c>
      <c r="K90" s="8">
        <v>2146.6549999999997</v>
      </c>
      <c r="L90" s="8">
        <v>2169.2510000000002</v>
      </c>
      <c r="M90" s="8">
        <v>2196.9780000000001</v>
      </c>
      <c r="N90" s="8">
        <v>2269.19</v>
      </c>
      <c r="O90" s="8">
        <v>2223.83</v>
      </c>
      <c r="P90" s="8">
        <v>2222.6260000000002</v>
      </c>
      <c r="Q90" s="8">
        <v>2178.6099999999997</v>
      </c>
      <c r="R90" s="8">
        <v>2228.9749999999999</v>
      </c>
      <c r="S90" s="8">
        <v>2299.4789999999998</v>
      </c>
      <c r="T90" s="8">
        <v>2341.4229999999998</v>
      </c>
      <c r="U90" s="8">
        <v>2507.8549999999996</v>
      </c>
      <c r="V90" s="8">
        <v>2485.5459999999998</v>
      </c>
      <c r="W90" s="8">
        <v>2332.0570000000002</v>
      </c>
      <c r="X90" s="8">
        <v>2107.777</v>
      </c>
      <c r="Y90" s="8">
        <v>1908.7179999999998</v>
      </c>
      <c r="Z90" s="8">
        <v>1752.296</v>
      </c>
      <c r="AB90" s="9"/>
    </row>
    <row r="91" spans="1:28" x14ac:dyDescent="0.25">
      <c r="A91" s="6">
        <v>41358</v>
      </c>
      <c r="B91" s="7">
        <f>SUM('Highland Falls'!_Day85)</f>
        <v>51578.1</v>
      </c>
      <c r="C91" s="8">
        <v>1673.49</v>
      </c>
      <c r="D91" s="8">
        <v>1631.6019999999999</v>
      </c>
      <c r="E91" s="8">
        <v>1602.6290000000001</v>
      </c>
      <c r="F91" s="8">
        <v>1626.758</v>
      </c>
      <c r="G91" s="8">
        <v>1770.048</v>
      </c>
      <c r="H91" s="8">
        <v>1961.806</v>
      </c>
      <c r="I91" s="8">
        <v>2114.4409999999998</v>
      </c>
      <c r="J91" s="8">
        <v>2222.4719999999998</v>
      </c>
      <c r="K91" s="8">
        <v>2294.1729999999998</v>
      </c>
      <c r="L91" s="8">
        <v>2345.3009999999999</v>
      </c>
      <c r="M91" s="8">
        <v>2412.5010000000002</v>
      </c>
      <c r="N91" s="8">
        <v>2381.54</v>
      </c>
      <c r="O91" s="8">
        <v>2362.598</v>
      </c>
      <c r="P91" s="8">
        <v>2270.3310000000001</v>
      </c>
      <c r="Q91" s="8">
        <v>2311.54</v>
      </c>
      <c r="R91" s="8">
        <v>2343.5369999999998</v>
      </c>
      <c r="S91" s="8">
        <v>2441.509</v>
      </c>
      <c r="T91" s="8">
        <v>2507.9389999999999</v>
      </c>
      <c r="U91" s="8">
        <v>2568.7339999999999</v>
      </c>
      <c r="V91" s="8">
        <v>2545.0039999999999</v>
      </c>
      <c r="W91" s="8">
        <v>2389.5129999999999</v>
      </c>
      <c r="X91" s="8">
        <v>2147.5929999999998</v>
      </c>
      <c r="Y91" s="8">
        <v>1901.1369999999999</v>
      </c>
      <c r="Z91" s="8">
        <v>1751.904</v>
      </c>
      <c r="AB91" s="9"/>
    </row>
    <row r="92" spans="1:28" x14ac:dyDescent="0.25">
      <c r="A92" s="6">
        <v>41359</v>
      </c>
      <c r="B92" s="7">
        <f>SUM('Highland Falls'!_Day86)</f>
        <v>50166.871999999996</v>
      </c>
      <c r="C92" s="8">
        <v>1653.799</v>
      </c>
      <c r="D92" s="8">
        <v>1625.3440000000001</v>
      </c>
      <c r="E92" s="8">
        <v>1605.1559999999999</v>
      </c>
      <c r="F92" s="8">
        <v>1626.8209999999999</v>
      </c>
      <c r="G92" s="8">
        <v>1784.769</v>
      </c>
      <c r="H92" s="8">
        <v>2004.1279999999999</v>
      </c>
      <c r="I92" s="8">
        <v>2104.7249999999999</v>
      </c>
      <c r="J92" s="8">
        <v>2225.377</v>
      </c>
      <c r="K92" s="8">
        <v>2223.627</v>
      </c>
      <c r="L92" s="8">
        <v>2225.2719999999999</v>
      </c>
      <c r="M92" s="8">
        <v>2238.8519999999999</v>
      </c>
      <c r="N92" s="8">
        <v>2269.183</v>
      </c>
      <c r="O92" s="8">
        <v>2231.7890000000002</v>
      </c>
      <c r="P92" s="8">
        <v>2232.7129999999997</v>
      </c>
      <c r="Q92" s="8">
        <v>2194.598</v>
      </c>
      <c r="R92" s="8">
        <v>2177.1329999999998</v>
      </c>
      <c r="S92" s="8">
        <v>2243.1289999999999</v>
      </c>
      <c r="T92" s="8">
        <v>2327.9969999999998</v>
      </c>
      <c r="U92" s="8">
        <v>2475.7460000000001</v>
      </c>
      <c r="V92" s="8">
        <v>2504.2290000000003</v>
      </c>
      <c r="W92" s="8">
        <v>2359.63</v>
      </c>
      <c r="X92" s="8">
        <v>2154.299</v>
      </c>
      <c r="Y92" s="8">
        <v>1927.933</v>
      </c>
      <c r="Z92" s="8">
        <v>1750.623</v>
      </c>
      <c r="AB92" s="9"/>
    </row>
    <row r="93" spans="1:28" x14ac:dyDescent="0.25">
      <c r="A93" s="6">
        <v>41360</v>
      </c>
      <c r="B93" s="7">
        <f>SUM('Highland Falls'!_Day87)</f>
        <v>49820.854999999996</v>
      </c>
      <c r="C93" s="8">
        <v>1660.9389999999999</v>
      </c>
      <c r="D93" s="8">
        <v>1624.8329999999999</v>
      </c>
      <c r="E93" s="8">
        <v>1608.9079999999999</v>
      </c>
      <c r="F93" s="8">
        <v>1644.069</v>
      </c>
      <c r="G93" s="8">
        <v>1804.845</v>
      </c>
      <c r="H93" s="8">
        <v>2011.2819999999999</v>
      </c>
      <c r="I93" s="8">
        <v>2088.0929999999998</v>
      </c>
      <c r="J93" s="8">
        <v>2131.7449999999999</v>
      </c>
      <c r="K93" s="8">
        <v>2161.25</v>
      </c>
      <c r="L93" s="8">
        <v>2229.241</v>
      </c>
      <c r="M93" s="8">
        <v>2249.7860000000001</v>
      </c>
      <c r="N93" s="8">
        <v>2226.0280000000002</v>
      </c>
      <c r="O93" s="8">
        <v>2202.942</v>
      </c>
      <c r="P93" s="8">
        <v>2199.0430000000001</v>
      </c>
      <c r="Q93" s="8">
        <v>2191.6019999999999</v>
      </c>
      <c r="R93" s="8">
        <v>2178.3510000000001</v>
      </c>
      <c r="S93" s="8">
        <v>2230.0320000000002</v>
      </c>
      <c r="T93" s="8">
        <v>2305.0789999999997</v>
      </c>
      <c r="U93" s="8">
        <v>2407.2440000000001</v>
      </c>
      <c r="V93" s="8">
        <v>2488.8150000000001</v>
      </c>
      <c r="W93" s="8">
        <v>2407.951</v>
      </c>
      <c r="X93" s="8">
        <v>2142.98</v>
      </c>
      <c r="Y93" s="8">
        <v>1875.951</v>
      </c>
      <c r="Z93" s="8">
        <v>1749.846</v>
      </c>
      <c r="AB93" s="9"/>
    </row>
    <row r="94" spans="1:28" x14ac:dyDescent="0.25">
      <c r="A94" s="6">
        <v>41361</v>
      </c>
      <c r="B94" s="7">
        <f>SUM('Highland Falls'!_Day88)</f>
        <v>49645.596000000005</v>
      </c>
      <c r="C94" s="8">
        <v>1656.809</v>
      </c>
      <c r="D94" s="8">
        <v>1636.2080000000001</v>
      </c>
      <c r="E94" s="8">
        <v>1619.45</v>
      </c>
      <c r="F94" s="8">
        <v>1634.9409999999998</v>
      </c>
      <c r="G94" s="8">
        <v>1803.6690000000001</v>
      </c>
      <c r="H94" s="8">
        <v>1994.51</v>
      </c>
      <c r="I94" s="8">
        <v>2067.107</v>
      </c>
      <c r="J94" s="8">
        <v>2106.1950000000002</v>
      </c>
      <c r="K94" s="8">
        <v>2092.2930000000001</v>
      </c>
      <c r="L94" s="8">
        <v>2154.8869999999997</v>
      </c>
      <c r="M94" s="8">
        <v>2196.502</v>
      </c>
      <c r="N94" s="8">
        <v>2235.66</v>
      </c>
      <c r="O94" s="8">
        <v>2218.482</v>
      </c>
      <c r="P94" s="8">
        <v>2186.2190000000001</v>
      </c>
      <c r="Q94" s="8">
        <v>2178.6729999999998</v>
      </c>
      <c r="R94" s="8">
        <v>2249.2470000000003</v>
      </c>
      <c r="S94" s="8">
        <v>2304.8339999999998</v>
      </c>
      <c r="T94" s="8">
        <v>2324.567</v>
      </c>
      <c r="U94" s="8">
        <v>2450.098</v>
      </c>
      <c r="V94" s="8">
        <v>2462.8449999999998</v>
      </c>
      <c r="W94" s="8">
        <v>2368.5970000000002</v>
      </c>
      <c r="X94" s="8">
        <v>2087.6099999999997</v>
      </c>
      <c r="Y94" s="8">
        <v>1883.9659999999999</v>
      </c>
      <c r="Z94" s="8">
        <v>1732.2269999999999</v>
      </c>
      <c r="AB94" s="9"/>
    </row>
    <row r="95" spans="1:28" x14ac:dyDescent="0.25">
      <c r="A95" s="6">
        <v>41362</v>
      </c>
      <c r="B95" s="7">
        <f>SUM('Highland Falls'!_Day89)</f>
        <v>48193.53</v>
      </c>
      <c r="C95" s="8">
        <v>1624.4760000000001</v>
      </c>
      <c r="D95" s="8">
        <v>1580.9079999999999</v>
      </c>
      <c r="E95" s="8">
        <v>1572.0740000000001</v>
      </c>
      <c r="F95" s="8">
        <v>1602.1320000000001</v>
      </c>
      <c r="G95" s="8">
        <v>1737.0220000000002</v>
      </c>
      <c r="H95" s="8">
        <v>1897.616</v>
      </c>
      <c r="I95" s="8">
        <v>1964.0039999999999</v>
      </c>
      <c r="J95" s="8">
        <v>2046.779</v>
      </c>
      <c r="K95" s="8">
        <v>2040.3600000000001</v>
      </c>
      <c r="L95" s="8">
        <v>2112.194</v>
      </c>
      <c r="M95" s="8">
        <v>2124.0589999999997</v>
      </c>
      <c r="N95" s="8">
        <v>2143.386</v>
      </c>
      <c r="O95" s="8">
        <v>2132.998</v>
      </c>
      <c r="P95" s="8">
        <v>2109.1279999999997</v>
      </c>
      <c r="Q95" s="8">
        <v>2052.2249999999999</v>
      </c>
      <c r="R95" s="8">
        <v>2098.5859999999998</v>
      </c>
      <c r="S95" s="8">
        <v>2170.4549999999999</v>
      </c>
      <c r="T95" s="8">
        <v>2287.5509999999999</v>
      </c>
      <c r="U95" s="8">
        <v>2330.1040000000003</v>
      </c>
      <c r="V95" s="8">
        <v>2396.0230000000001</v>
      </c>
      <c r="W95" s="8">
        <v>2323.8669999999997</v>
      </c>
      <c r="X95" s="8">
        <v>2137.3589999999999</v>
      </c>
      <c r="Y95" s="8">
        <v>1959.6010000000001</v>
      </c>
      <c r="Z95" s="8">
        <v>1750.623</v>
      </c>
      <c r="AB95" s="9"/>
    </row>
    <row r="96" spans="1:28" x14ac:dyDescent="0.25">
      <c r="A96" s="6">
        <v>41363</v>
      </c>
      <c r="B96" s="7">
        <f>SUM('Highland Falls'!_Day90)</f>
        <v>47832.652000000002</v>
      </c>
      <c r="C96" s="8">
        <v>1648.4160000000002</v>
      </c>
      <c r="D96" s="8">
        <v>1591.002</v>
      </c>
      <c r="E96" s="8">
        <v>1580.047</v>
      </c>
      <c r="F96" s="8">
        <v>1582.98</v>
      </c>
      <c r="G96" s="8">
        <v>1650.0680000000002</v>
      </c>
      <c r="H96" s="8">
        <v>1749.7760000000001</v>
      </c>
      <c r="I96" s="8">
        <v>1834.364</v>
      </c>
      <c r="J96" s="8">
        <v>2047.752</v>
      </c>
      <c r="K96" s="8">
        <v>2129.0709999999999</v>
      </c>
      <c r="L96" s="8">
        <v>2143.33</v>
      </c>
      <c r="M96" s="8">
        <v>2149.7489999999998</v>
      </c>
      <c r="N96" s="8">
        <v>2098.5299999999997</v>
      </c>
      <c r="O96" s="8">
        <v>2130.8910000000001</v>
      </c>
      <c r="P96" s="8">
        <v>2069.2350000000001</v>
      </c>
      <c r="Q96" s="8">
        <v>2031.1129999999998</v>
      </c>
      <c r="R96" s="8">
        <v>2041.1790000000001</v>
      </c>
      <c r="S96" s="8">
        <v>2091.5650000000001</v>
      </c>
      <c r="T96" s="8">
        <v>2188.5149999999999</v>
      </c>
      <c r="U96" s="8">
        <v>2343.5790000000002</v>
      </c>
      <c r="V96" s="8">
        <v>2401.14</v>
      </c>
      <c r="W96" s="8">
        <v>2344.944</v>
      </c>
      <c r="X96" s="8">
        <v>2218.7690000000002</v>
      </c>
      <c r="Y96" s="8">
        <v>1982.3020000000001</v>
      </c>
      <c r="Z96" s="8">
        <v>1784.335</v>
      </c>
      <c r="AB96" s="9"/>
    </row>
    <row r="97" spans="1:28" x14ac:dyDescent="0.25">
      <c r="A97" s="6">
        <v>41364</v>
      </c>
      <c r="B97" s="7">
        <f>SUM('Highland Falls'!_Day91)</f>
        <v>48025.11</v>
      </c>
      <c r="C97" s="8">
        <v>1665.6569999999999</v>
      </c>
      <c r="D97" s="8">
        <v>1617.0419999999999</v>
      </c>
      <c r="E97" s="8">
        <v>1609.0900000000001</v>
      </c>
      <c r="F97" s="8">
        <v>1627.087</v>
      </c>
      <c r="G97" s="8">
        <v>1700.846</v>
      </c>
      <c r="H97" s="8">
        <v>1728.5029999999999</v>
      </c>
      <c r="I97" s="8">
        <v>1837.0940000000001</v>
      </c>
      <c r="J97" s="8">
        <v>2063.0190000000002</v>
      </c>
      <c r="K97" s="8">
        <v>2185.1480000000001</v>
      </c>
      <c r="L97" s="8">
        <v>2154.047</v>
      </c>
      <c r="M97" s="8">
        <v>2145.9970000000003</v>
      </c>
      <c r="N97" s="8">
        <v>2165.3380000000002</v>
      </c>
      <c r="O97" s="8">
        <v>2166.5770000000002</v>
      </c>
      <c r="P97" s="8">
        <v>2160.6480000000001</v>
      </c>
      <c r="Q97" s="8">
        <v>2195.893</v>
      </c>
      <c r="R97" s="8">
        <v>2182.5160000000001</v>
      </c>
      <c r="S97" s="8">
        <v>2138.4929999999999</v>
      </c>
      <c r="T97" s="8">
        <v>2236.1640000000002</v>
      </c>
      <c r="U97" s="8">
        <v>2351.9369999999999</v>
      </c>
      <c r="V97" s="8">
        <v>2397.2199999999998</v>
      </c>
      <c r="W97" s="8">
        <v>2234.4349999999999</v>
      </c>
      <c r="X97" s="8">
        <v>2032.828</v>
      </c>
      <c r="Y97" s="8">
        <v>1790.8939999999998</v>
      </c>
      <c r="Z97" s="8">
        <v>1638.6369999999999</v>
      </c>
      <c r="AB97" s="9"/>
    </row>
    <row r="98" spans="1:28" x14ac:dyDescent="0.25">
      <c r="A98" s="6">
        <v>41365</v>
      </c>
      <c r="B98" s="7">
        <f>SUM('Highland Falls'!_Day92)</f>
        <v>48895.490000000005</v>
      </c>
      <c r="C98" s="8">
        <v>1527.624</v>
      </c>
      <c r="D98" s="8">
        <v>1497.412</v>
      </c>
      <c r="E98" s="8">
        <v>1501.136</v>
      </c>
      <c r="F98" s="8">
        <v>1521.1980000000001</v>
      </c>
      <c r="G98" s="8">
        <v>1694.6789999999999</v>
      </c>
      <c r="H98" s="8">
        <v>1913.2540000000001</v>
      </c>
      <c r="I98" s="8">
        <v>2018.9470000000001</v>
      </c>
      <c r="J98" s="8">
        <v>2065.1959999999999</v>
      </c>
      <c r="K98" s="8">
        <v>2133.9079999999999</v>
      </c>
      <c r="L98" s="8">
        <v>2161.2359999999999</v>
      </c>
      <c r="M98" s="8">
        <v>2138.6190000000001</v>
      </c>
      <c r="N98" s="8">
        <v>2172.268</v>
      </c>
      <c r="O98" s="8">
        <v>2193.17</v>
      </c>
      <c r="P98" s="8">
        <v>2173.5</v>
      </c>
      <c r="Q98" s="8">
        <v>2218.027</v>
      </c>
      <c r="R98" s="8">
        <v>2235.4850000000001</v>
      </c>
      <c r="S98" s="8">
        <v>2239.0059999999999</v>
      </c>
      <c r="T98" s="8">
        <v>2286.375</v>
      </c>
      <c r="U98" s="8">
        <v>2458.8620000000001</v>
      </c>
      <c r="V98" s="8">
        <v>2563.4350000000004</v>
      </c>
      <c r="W98" s="8">
        <v>2422.7000000000003</v>
      </c>
      <c r="X98" s="8">
        <v>2170.2449999999999</v>
      </c>
      <c r="Y98" s="8">
        <v>1869.6369999999999</v>
      </c>
      <c r="Z98" s="8">
        <v>1719.5709999999999</v>
      </c>
      <c r="AB98" s="9"/>
    </row>
    <row r="99" spans="1:28" x14ac:dyDescent="0.25">
      <c r="A99" s="6">
        <v>41366</v>
      </c>
      <c r="B99" s="7">
        <f>SUM('Highland Falls'!_Day93)</f>
        <v>51376.506999999998</v>
      </c>
      <c r="C99" s="8">
        <v>1643.278</v>
      </c>
      <c r="D99" s="8">
        <v>1602.223</v>
      </c>
      <c r="E99" s="8">
        <v>1579.123</v>
      </c>
      <c r="F99" s="8">
        <v>1620.136</v>
      </c>
      <c r="G99" s="8">
        <v>1792.329</v>
      </c>
      <c r="H99" s="8">
        <v>2039.002</v>
      </c>
      <c r="I99" s="8">
        <v>2222.3110000000001</v>
      </c>
      <c r="J99" s="8">
        <v>2245.4880000000003</v>
      </c>
      <c r="K99" s="8">
        <v>2227.386</v>
      </c>
      <c r="L99" s="8">
        <v>2257.1080000000002</v>
      </c>
      <c r="M99" s="8">
        <v>2301.6840000000002</v>
      </c>
      <c r="N99" s="8">
        <v>2314.886</v>
      </c>
      <c r="O99" s="8">
        <v>2293.0039999999999</v>
      </c>
      <c r="P99" s="8">
        <v>2258.5360000000001</v>
      </c>
      <c r="Q99" s="8">
        <v>2293.5639999999999</v>
      </c>
      <c r="R99" s="8">
        <v>2308.4809999999998</v>
      </c>
      <c r="S99" s="8">
        <v>2353.4210000000003</v>
      </c>
      <c r="T99" s="8">
        <v>2402.232</v>
      </c>
      <c r="U99" s="8">
        <v>2528.0499999999997</v>
      </c>
      <c r="V99" s="8">
        <v>2623.6979999999999</v>
      </c>
      <c r="W99" s="8">
        <v>2498.9090000000001</v>
      </c>
      <c r="X99" s="8">
        <v>2212.98</v>
      </c>
      <c r="Y99" s="8">
        <v>1959.8109999999999</v>
      </c>
      <c r="Z99" s="8">
        <v>1798.8670000000002</v>
      </c>
      <c r="AB99" s="9"/>
    </row>
    <row r="100" spans="1:28" x14ac:dyDescent="0.25">
      <c r="A100" s="6">
        <v>41367</v>
      </c>
      <c r="B100" s="7">
        <f>SUM('Highland Falls'!_Day94)</f>
        <v>51516.08</v>
      </c>
      <c r="C100" s="8">
        <v>1695.288</v>
      </c>
      <c r="D100" s="8">
        <v>1684.83</v>
      </c>
      <c r="E100" s="8">
        <v>1678.0749999999998</v>
      </c>
      <c r="F100" s="8">
        <v>1705.7249999999999</v>
      </c>
      <c r="G100" s="8">
        <v>1864.8000000000002</v>
      </c>
      <c r="H100" s="8">
        <v>2138.248</v>
      </c>
      <c r="I100" s="8">
        <v>2235.6459999999997</v>
      </c>
      <c r="J100" s="8">
        <v>2226</v>
      </c>
      <c r="K100" s="8">
        <v>2266.2289999999998</v>
      </c>
      <c r="L100" s="8">
        <v>2281.8599999999997</v>
      </c>
      <c r="M100" s="8">
        <v>2324.357</v>
      </c>
      <c r="N100" s="8">
        <v>2332.8829999999998</v>
      </c>
      <c r="O100" s="8">
        <v>2278.7870000000003</v>
      </c>
      <c r="P100" s="8">
        <v>2241.8760000000002</v>
      </c>
      <c r="Q100" s="8">
        <v>2244.9</v>
      </c>
      <c r="R100" s="8">
        <v>2229.4929999999999</v>
      </c>
      <c r="S100" s="8">
        <v>2289.2379999999998</v>
      </c>
      <c r="T100" s="8">
        <v>2317.826</v>
      </c>
      <c r="U100" s="8">
        <v>2541.875</v>
      </c>
      <c r="V100" s="8">
        <v>2619.1689999999999</v>
      </c>
      <c r="W100" s="8">
        <v>2451.4560000000001</v>
      </c>
      <c r="X100" s="8">
        <v>2176.1040000000003</v>
      </c>
      <c r="Y100" s="8">
        <v>1920.373</v>
      </c>
      <c r="Z100" s="8">
        <v>1771.0420000000001</v>
      </c>
      <c r="AB100" s="9"/>
    </row>
    <row r="101" spans="1:28" x14ac:dyDescent="0.25">
      <c r="A101" s="6">
        <v>41368</v>
      </c>
      <c r="B101" s="7">
        <f>SUM('Highland Falls'!_Day95)</f>
        <v>49896.084000000003</v>
      </c>
      <c r="C101" s="8">
        <v>1704.9059999999999</v>
      </c>
      <c r="D101" s="8">
        <v>1686.9370000000001</v>
      </c>
      <c r="E101" s="8">
        <v>1665.902</v>
      </c>
      <c r="F101" s="8">
        <v>1678.8519999999999</v>
      </c>
      <c r="G101" s="8">
        <v>1888.8309999999999</v>
      </c>
      <c r="H101" s="8">
        <v>2168.194</v>
      </c>
      <c r="I101" s="8">
        <v>2216.4450000000002</v>
      </c>
      <c r="J101" s="8">
        <v>2179.933</v>
      </c>
      <c r="K101" s="8">
        <v>2188.27</v>
      </c>
      <c r="L101" s="8">
        <v>2229.864</v>
      </c>
      <c r="M101" s="8">
        <v>2246.3629999999998</v>
      </c>
      <c r="N101" s="8">
        <v>2214.9259999999999</v>
      </c>
      <c r="O101" s="8">
        <v>2157.8969999999999</v>
      </c>
      <c r="P101" s="8">
        <v>2147.9780000000001</v>
      </c>
      <c r="Q101" s="8">
        <v>2141.7060000000001</v>
      </c>
      <c r="R101" s="8">
        <v>2131.0100000000002</v>
      </c>
      <c r="S101" s="8">
        <v>2177.7559999999999</v>
      </c>
      <c r="T101" s="8">
        <v>2268.0419999999999</v>
      </c>
      <c r="U101" s="8">
        <v>2474.0450000000001</v>
      </c>
      <c r="V101" s="8">
        <v>2516.8010000000004</v>
      </c>
      <c r="W101" s="8">
        <v>2325.5889999999999</v>
      </c>
      <c r="X101" s="8">
        <v>2039.73</v>
      </c>
      <c r="Y101" s="8">
        <v>1795.318</v>
      </c>
      <c r="Z101" s="8">
        <v>1650.789</v>
      </c>
      <c r="AB101" s="9"/>
    </row>
    <row r="102" spans="1:28" x14ac:dyDescent="0.25">
      <c r="A102" s="6">
        <v>41369</v>
      </c>
      <c r="B102" s="7">
        <f>SUM('Highland Falls'!_Day96)</f>
        <v>47720.939000000006</v>
      </c>
      <c r="C102" s="8">
        <v>1551.452</v>
      </c>
      <c r="D102" s="8">
        <v>1529.171</v>
      </c>
      <c r="E102" s="8">
        <v>1522.9829999999999</v>
      </c>
      <c r="F102" s="8">
        <v>1535.0440000000001</v>
      </c>
      <c r="G102" s="8">
        <v>1726.039</v>
      </c>
      <c r="H102" s="8">
        <v>1955.135</v>
      </c>
      <c r="I102" s="8">
        <v>2109.8980000000001</v>
      </c>
      <c r="J102" s="8">
        <v>2091.453</v>
      </c>
      <c r="K102" s="8">
        <v>2073.8760000000002</v>
      </c>
      <c r="L102" s="8">
        <v>2111.6410000000001</v>
      </c>
      <c r="M102" s="8">
        <v>2135.5810000000001</v>
      </c>
      <c r="N102" s="8">
        <v>2125.3469999999998</v>
      </c>
      <c r="O102" s="8">
        <v>2099.6570000000002</v>
      </c>
      <c r="P102" s="8">
        <v>2109.3449999999998</v>
      </c>
      <c r="Q102" s="8">
        <v>2123.3940000000002</v>
      </c>
      <c r="R102" s="8">
        <v>2108.9670000000001</v>
      </c>
      <c r="S102" s="8">
        <v>2061.703</v>
      </c>
      <c r="T102" s="8">
        <v>2113.4470000000001</v>
      </c>
      <c r="U102" s="8">
        <v>2278.6959999999999</v>
      </c>
      <c r="V102" s="8">
        <v>2380.1890000000003</v>
      </c>
      <c r="W102" s="8">
        <v>2279.2980000000002</v>
      </c>
      <c r="X102" s="8">
        <v>2079.4270000000001</v>
      </c>
      <c r="Y102" s="8">
        <v>1890.2939999999999</v>
      </c>
      <c r="Z102" s="8">
        <v>1728.902</v>
      </c>
      <c r="AB102" s="9"/>
    </row>
    <row r="103" spans="1:28" x14ac:dyDescent="0.25">
      <c r="A103" s="6">
        <v>41370</v>
      </c>
      <c r="B103" s="7">
        <f>SUM('Highland Falls'!_Day97)</f>
        <v>48367.31900000001</v>
      </c>
      <c r="C103" s="8">
        <v>1638.8050000000001</v>
      </c>
      <c r="D103" s="8">
        <v>1588.846</v>
      </c>
      <c r="E103" s="8">
        <v>1570.856</v>
      </c>
      <c r="F103" s="8">
        <v>1574.6080000000002</v>
      </c>
      <c r="G103" s="8">
        <v>1676.8500000000001</v>
      </c>
      <c r="H103" s="8">
        <v>1764.413</v>
      </c>
      <c r="I103" s="8">
        <v>1874.1589999999999</v>
      </c>
      <c r="J103" s="8">
        <v>2033.3039999999999</v>
      </c>
      <c r="K103" s="8">
        <v>2165.415</v>
      </c>
      <c r="L103" s="8">
        <v>2197.636</v>
      </c>
      <c r="M103" s="8">
        <v>2229.5070000000001</v>
      </c>
      <c r="N103" s="8">
        <v>2263.6179999999999</v>
      </c>
      <c r="O103" s="8">
        <v>2153.6759999999999</v>
      </c>
      <c r="P103" s="8">
        <v>2137.73</v>
      </c>
      <c r="Q103" s="8">
        <v>2108.3650000000002</v>
      </c>
      <c r="R103" s="8">
        <v>2135.3919999999998</v>
      </c>
      <c r="S103" s="8">
        <v>2150.1620000000003</v>
      </c>
      <c r="T103" s="8">
        <v>2216.8719999999998</v>
      </c>
      <c r="U103" s="8">
        <v>2323.377</v>
      </c>
      <c r="V103" s="8">
        <v>2382.8980000000001</v>
      </c>
      <c r="W103" s="8">
        <v>2304.9459999999999</v>
      </c>
      <c r="X103" s="8">
        <v>2158.268</v>
      </c>
      <c r="Y103" s="8">
        <v>1947.6730000000002</v>
      </c>
      <c r="Z103" s="8">
        <v>1769.943</v>
      </c>
      <c r="AB103" s="9"/>
    </row>
    <row r="104" spans="1:28" x14ac:dyDescent="0.25">
      <c r="A104" s="6">
        <v>41371</v>
      </c>
      <c r="B104" s="7">
        <f>SUM('Highland Falls'!_Day98)</f>
        <v>47692.65199999998</v>
      </c>
      <c r="C104" s="8">
        <v>1647.5549999999998</v>
      </c>
      <c r="D104" s="8">
        <v>1599.297</v>
      </c>
      <c r="E104" s="8">
        <v>1566.2080000000001</v>
      </c>
      <c r="F104" s="8">
        <v>1567.895</v>
      </c>
      <c r="G104" s="8">
        <v>1651.2859999999998</v>
      </c>
      <c r="H104" s="8">
        <v>1718.808</v>
      </c>
      <c r="I104" s="8">
        <v>1796.277</v>
      </c>
      <c r="J104" s="8">
        <v>1976.4779999999998</v>
      </c>
      <c r="K104" s="8">
        <v>2106.3420000000001</v>
      </c>
      <c r="L104" s="8">
        <v>2146.6549999999997</v>
      </c>
      <c r="M104" s="8">
        <v>2167.3330000000001</v>
      </c>
      <c r="N104" s="8">
        <v>2206.7080000000001</v>
      </c>
      <c r="O104" s="8">
        <v>2202.5079999999998</v>
      </c>
      <c r="P104" s="8">
        <v>2153.424</v>
      </c>
      <c r="Q104" s="8">
        <v>2157.232</v>
      </c>
      <c r="R104" s="8">
        <v>2185.7080000000001</v>
      </c>
      <c r="S104" s="8">
        <v>2302.8809999999999</v>
      </c>
      <c r="T104" s="8">
        <v>2239.482</v>
      </c>
      <c r="U104" s="8">
        <v>2298.0790000000002</v>
      </c>
      <c r="V104" s="8">
        <v>2415.1959999999999</v>
      </c>
      <c r="W104" s="8">
        <v>2238.1869999999999</v>
      </c>
      <c r="X104" s="8">
        <v>1995.385</v>
      </c>
      <c r="Y104" s="8">
        <v>1759.884</v>
      </c>
      <c r="Z104" s="8">
        <v>1593.8440000000001</v>
      </c>
      <c r="AB104" s="9"/>
    </row>
    <row r="105" spans="1:28" x14ac:dyDescent="0.25">
      <c r="A105" s="6">
        <v>41372</v>
      </c>
      <c r="B105" s="7">
        <f>SUM('Highland Falls'!_Day99)</f>
        <v>46338.005000000005</v>
      </c>
      <c r="C105" s="8">
        <v>1490.279</v>
      </c>
      <c r="D105" s="8">
        <v>1463.8679999999999</v>
      </c>
      <c r="E105" s="8">
        <v>1461.712</v>
      </c>
      <c r="F105" s="8">
        <v>1480.0450000000001</v>
      </c>
      <c r="G105" s="8">
        <v>1635.1020000000001</v>
      </c>
      <c r="H105" s="8">
        <v>1877.1270000000002</v>
      </c>
      <c r="I105" s="8">
        <v>2033.9690000000001</v>
      </c>
      <c r="J105" s="8">
        <v>2037.9380000000001</v>
      </c>
      <c r="K105" s="8">
        <v>2044.6229999999998</v>
      </c>
      <c r="L105" s="8">
        <v>2083.1999999999998</v>
      </c>
      <c r="M105" s="8">
        <v>2089.5770000000002</v>
      </c>
      <c r="N105" s="8">
        <v>2093.4480000000003</v>
      </c>
      <c r="O105" s="8">
        <v>2095.9539999999997</v>
      </c>
      <c r="P105" s="8">
        <v>2055.319</v>
      </c>
      <c r="Q105" s="8">
        <v>2101.5189999999998</v>
      </c>
      <c r="R105" s="8">
        <v>2064.384</v>
      </c>
      <c r="S105" s="8">
        <v>2081.7649999999999</v>
      </c>
      <c r="T105" s="8">
        <v>2112.9359999999997</v>
      </c>
      <c r="U105" s="8">
        <v>2294.1170000000002</v>
      </c>
      <c r="V105" s="8">
        <v>2407.538</v>
      </c>
      <c r="W105" s="8">
        <v>2194.5140000000001</v>
      </c>
      <c r="X105" s="8">
        <v>1908.1510000000001</v>
      </c>
      <c r="Y105" s="8">
        <v>1704.1010000000001</v>
      </c>
      <c r="Z105" s="8">
        <v>1526.819</v>
      </c>
      <c r="AB105" s="9"/>
    </row>
    <row r="106" spans="1:28" x14ac:dyDescent="0.25">
      <c r="A106" s="6">
        <v>41373</v>
      </c>
      <c r="B106" s="7">
        <f>SUM('Highland Falls'!_Day100)</f>
        <v>45633.385000000002</v>
      </c>
      <c r="C106" s="8">
        <v>1421.1189999999999</v>
      </c>
      <c r="D106" s="8">
        <v>1397.27</v>
      </c>
      <c r="E106" s="8">
        <v>1372.4409999999998</v>
      </c>
      <c r="F106" s="8">
        <v>1377.8310000000001</v>
      </c>
      <c r="G106" s="8">
        <v>1544.144</v>
      </c>
      <c r="H106" s="8">
        <v>1786.19</v>
      </c>
      <c r="I106" s="8">
        <v>1934.1420000000001</v>
      </c>
      <c r="J106" s="8">
        <v>2008.181</v>
      </c>
      <c r="K106" s="8">
        <v>2013.5219999999999</v>
      </c>
      <c r="L106" s="8">
        <v>2015.902</v>
      </c>
      <c r="M106" s="8">
        <v>2079.4340000000002</v>
      </c>
      <c r="N106" s="8">
        <v>2079.4340000000002</v>
      </c>
      <c r="O106" s="8">
        <v>2069.7040000000002</v>
      </c>
      <c r="P106" s="8">
        <v>2079.0839999999998</v>
      </c>
      <c r="Q106" s="8">
        <v>2100.0630000000001</v>
      </c>
      <c r="R106" s="8">
        <v>2077.607</v>
      </c>
      <c r="S106" s="8">
        <v>2140.3410000000003</v>
      </c>
      <c r="T106" s="8">
        <v>2144.7440000000001</v>
      </c>
      <c r="U106" s="8">
        <v>2265.473</v>
      </c>
      <c r="V106" s="8">
        <v>2378.8519999999999</v>
      </c>
      <c r="W106" s="8">
        <v>2225.9300000000003</v>
      </c>
      <c r="X106" s="8">
        <v>1926.491</v>
      </c>
      <c r="Y106" s="8">
        <v>1679.223</v>
      </c>
      <c r="Z106" s="8">
        <v>1516.2630000000001</v>
      </c>
      <c r="AB106" s="9"/>
    </row>
    <row r="107" spans="1:28" x14ac:dyDescent="0.25">
      <c r="A107" s="6">
        <v>41374</v>
      </c>
      <c r="B107" s="7">
        <f>SUM('Highland Falls'!_Day101)</f>
        <v>45548.264999999999</v>
      </c>
      <c r="C107" s="8">
        <v>1439.5360000000001</v>
      </c>
      <c r="D107" s="8">
        <v>1404.6689999999999</v>
      </c>
      <c r="E107" s="8">
        <v>1381.212</v>
      </c>
      <c r="F107" s="8">
        <v>1378.258</v>
      </c>
      <c r="G107" s="8">
        <v>1520.1760000000002</v>
      </c>
      <c r="H107" s="8">
        <v>1761.0039999999999</v>
      </c>
      <c r="I107" s="8">
        <v>1902.7540000000001</v>
      </c>
      <c r="J107" s="8">
        <v>1942.2339999999999</v>
      </c>
      <c r="K107" s="8">
        <v>1947.2179999999998</v>
      </c>
      <c r="L107" s="8">
        <v>2000.9780000000001</v>
      </c>
      <c r="M107" s="8">
        <v>2052.134</v>
      </c>
      <c r="N107" s="8">
        <v>2084.1309999999999</v>
      </c>
      <c r="O107" s="8">
        <v>2079.1120000000001</v>
      </c>
      <c r="P107" s="8">
        <v>2090.375</v>
      </c>
      <c r="Q107" s="8">
        <v>2085.433</v>
      </c>
      <c r="R107" s="8">
        <v>2071.027</v>
      </c>
      <c r="S107" s="8">
        <v>2114.413</v>
      </c>
      <c r="T107" s="8">
        <v>2248.7290000000003</v>
      </c>
      <c r="U107" s="8">
        <v>2406.0540000000001</v>
      </c>
      <c r="V107" s="8">
        <v>2369.2199999999998</v>
      </c>
      <c r="W107" s="8">
        <v>2180.6190000000001</v>
      </c>
      <c r="X107" s="8">
        <v>1911.49</v>
      </c>
      <c r="Y107" s="8">
        <v>1678.838</v>
      </c>
      <c r="Z107" s="8">
        <v>1498.6510000000001</v>
      </c>
      <c r="AB107" s="9"/>
    </row>
    <row r="108" spans="1:28" x14ac:dyDescent="0.25">
      <c r="A108" s="6">
        <v>41375</v>
      </c>
      <c r="B108" s="7">
        <f>SUM('Highland Falls'!_Day102)</f>
        <v>45763.591999999997</v>
      </c>
      <c r="C108" s="8">
        <v>1419.838</v>
      </c>
      <c r="D108" s="8">
        <v>1395.8979999999999</v>
      </c>
      <c r="E108" s="8">
        <v>1374.52</v>
      </c>
      <c r="F108" s="8">
        <v>1400.518</v>
      </c>
      <c r="G108" s="8">
        <v>1556.6669999999999</v>
      </c>
      <c r="H108" s="8">
        <v>1830.6959999999999</v>
      </c>
      <c r="I108" s="8">
        <v>1945.5730000000001</v>
      </c>
      <c r="J108" s="8">
        <v>2005.213</v>
      </c>
      <c r="K108" s="8">
        <v>1980.874</v>
      </c>
      <c r="L108" s="8">
        <v>2057.2159999999999</v>
      </c>
      <c r="M108" s="8">
        <v>2052.2040000000002</v>
      </c>
      <c r="N108" s="8">
        <v>2064.951</v>
      </c>
      <c r="O108" s="8">
        <v>2052.33</v>
      </c>
      <c r="P108" s="8">
        <v>2055.6689999999999</v>
      </c>
      <c r="Q108" s="8">
        <v>2062.8160000000003</v>
      </c>
      <c r="R108" s="8">
        <v>2125.165</v>
      </c>
      <c r="S108" s="8">
        <v>2194.962</v>
      </c>
      <c r="T108" s="8">
        <v>2256.261</v>
      </c>
      <c r="U108" s="8">
        <v>2271.7730000000001</v>
      </c>
      <c r="V108" s="8">
        <v>2323.1320000000001</v>
      </c>
      <c r="W108" s="8">
        <v>2156.2170000000001</v>
      </c>
      <c r="X108" s="8">
        <v>1944.5509999999999</v>
      </c>
      <c r="Y108" s="8">
        <v>1705.2139999999999</v>
      </c>
      <c r="Z108" s="8">
        <v>1531.3339999999998</v>
      </c>
      <c r="AB108" s="9"/>
    </row>
    <row r="109" spans="1:28" x14ac:dyDescent="0.25">
      <c r="A109" s="6">
        <v>41376</v>
      </c>
      <c r="B109" s="7">
        <f>SUM('Highland Falls'!_Day103)</f>
        <v>49606.466</v>
      </c>
      <c r="C109" s="8">
        <v>1451.268</v>
      </c>
      <c r="D109" s="8">
        <v>1435.3220000000001</v>
      </c>
      <c r="E109" s="8">
        <v>1414.7840000000001</v>
      </c>
      <c r="F109" s="8">
        <v>1439.8510000000001</v>
      </c>
      <c r="G109" s="8">
        <v>1596.4690000000001</v>
      </c>
      <c r="H109" s="8">
        <v>1850.7649999999999</v>
      </c>
      <c r="I109" s="8">
        <v>2076.8090000000002</v>
      </c>
      <c r="J109" s="8">
        <v>2144.3869999999997</v>
      </c>
      <c r="K109" s="8">
        <v>2234.5189999999998</v>
      </c>
      <c r="L109" s="8">
        <v>2284.7649999999999</v>
      </c>
      <c r="M109" s="8">
        <v>2333.0300000000002</v>
      </c>
      <c r="N109" s="8">
        <v>2337.4049999999997</v>
      </c>
      <c r="O109" s="8">
        <v>2301.2779999999998</v>
      </c>
      <c r="P109" s="8">
        <v>2301.663</v>
      </c>
      <c r="Q109" s="8">
        <v>2316.5659999999998</v>
      </c>
      <c r="R109" s="8">
        <v>2335.6689999999999</v>
      </c>
      <c r="S109" s="8">
        <v>2345.4409999999998</v>
      </c>
      <c r="T109" s="8">
        <v>2357.4110000000001</v>
      </c>
      <c r="U109" s="8">
        <v>2463.2370000000001</v>
      </c>
      <c r="V109" s="8">
        <v>2461.6059999999998</v>
      </c>
      <c r="W109" s="8">
        <v>2334.64</v>
      </c>
      <c r="X109" s="8">
        <v>2144.7580000000003</v>
      </c>
      <c r="Y109" s="8">
        <v>1913.3939999999998</v>
      </c>
      <c r="Z109" s="8">
        <v>1731.4290000000001</v>
      </c>
      <c r="AB109" s="9"/>
    </row>
    <row r="110" spans="1:28" x14ac:dyDescent="0.25">
      <c r="A110" s="6">
        <v>41377</v>
      </c>
      <c r="B110" s="7">
        <f>SUM('Highland Falls'!_Day104)</f>
        <v>47077.772000000004</v>
      </c>
      <c r="C110" s="8">
        <v>1633.7439999999999</v>
      </c>
      <c r="D110" s="8">
        <v>1575.4269999999999</v>
      </c>
      <c r="E110" s="8">
        <v>1547.3290000000002</v>
      </c>
      <c r="F110" s="8">
        <v>1542.261</v>
      </c>
      <c r="G110" s="8">
        <v>1634.885</v>
      </c>
      <c r="H110" s="8">
        <v>1714.8739999999998</v>
      </c>
      <c r="I110" s="8">
        <v>1828.7570000000001</v>
      </c>
      <c r="J110" s="8">
        <v>1962.4989999999998</v>
      </c>
      <c r="K110" s="8">
        <v>2030.0140000000001</v>
      </c>
      <c r="L110" s="8">
        <v>2100.0839999999998</v>
      </c>
      <c r="M110" s="8">
        <v>2156.3220000000001</v>
      </c>
      <c r="N110" s="8">
        <v>2174.34</v>
      </c>
      <c r="O110" s="8">
        <v>2139.0810000000001</v>
      </c>
      <c r="P110" s="8">
        <v>2062.3679999999999</v>
      </c>
      <c r="Q110" s="8">
        <v>2043.5170000000001</v>
      </c>
      <c r="R110" s="8">
        <v>2109.8209999999999</v>
      </c>
      <c r="S110" s="8">
        <v>2176.6079999999997</v>
      </c>
      <c r="T110" s="8">
        <v>2159.857</v>
      </c>
      <c r="U110" s="8">
        <v>2213.8620000000001</v>
      </c>
      <c r="V110" s="8">
        <v>2351.5100000000002</v>
      </c>
      <c r="W110" s="8">
        <v>2253.0059999999999</v>
      </c>
      <c r="X110" s="8">
        <v>2089.8850000000002</v>
      </c>
      <c r="Y110" s="8">
        <v>1889.4470000000001</v>
      </c>
      <c r="Z110" s="8">
        <v>1688.2739999999999</v>
      </c>
      <c r="AB110" s="9"/>
    </row>
    <row r="111" spans="1:28" x14ac:dyDescent="0.25">
      <c r="A111" s="6">
        <v>41378</v>
      </c>
      <c r="B111" s="7">
        <f>SUM('Highland Falls'!_Day105)</f>
        <v>46220.866999999998</v>
      </c>
      <c r="C111" s="8">
        <v>1562.8339999999998</v>
      </c>
      <c r="D111" s="8">
        <v>1512.5250000000001</v>
      </c>
      <c r="E111" s="8">
        <v>1469.356</v>
      </c>
      <c r="F111" s="8">
        <v>1483.587</v>
      </c>
      <c r="G111" s="8">
        <v>1549.3589999999999</v>
      </c>
      <c r="H111" s="8">
        <v>1592.5840000000001</v>
      </c>
      <c r="I111" s="8">
        <v>1711.1849999999999</v>
      </c>
      <c r="J111" s="8">
        <v>1876.742</v>
      </c>
      <c r="K111" s="8">
        <v>1999.9839999999999</v>
      </c>
      <c r="L111" s="8">
        <v>2093.5320000000002</v>
      </c>
      <c r="M111" s="8">
        <v>2148.5029999999997</v>
      </c>
      <c r="N111" s="8">
        <v>2142.2240000000002</v>
      </c>
      <c r="O111" s="8">
        <v>2133.7960000000003</v>
      </c>
      <c r="P111" s="8">
        <v>2103.5</v>
      </c>
      <c r="Q111" s="8">
        <v>2109.0720000000001</v>
      </c>
      <c r="R111" s="8">
        <v>2085.125</v>
      </c>
      <c r="S111" s="8">
        <v>2185.848</v>
      </c>
      <c r="T111" s="8">
        <v>2175.8240000000001</v>
      </c>
      <c r="U111" s="8">
        <v>2231.145</v>
      </c>
      <c r="V111" s="8">
        <v>2398.431</v>
      </c>
      <c r="W111" s="8">
        <v>2258.788</v>
      </c>
      <c r="X111" s="8">
        <v>2026.9059999999999</v>
      </c>
      <c r="Y111" s="8">
        <v>1776.6</v>
      </c>
      <c r="Z111" s="8">
        <v>1593.4169999999999</v>
      </c>
      <c r="AB111" s="9"/>
    </row>
    <row r="112" spans="1:28" x14ac:dyDescent="0.25">
      <c r="A112" s="6">
        <v>41379</v>
      </c>
      <c r="B112" s="7">
        <f>SUM('Highland Falls'!_Day106)</f>
        <v>46868.122000000003</v>
      </c>
      <c r="C112" s="8">
        <v>1498.644</v>
      </c>
      <c r="D112" s="8">
        <v>1474.732</v>
      </c>
      <c r="E112" s="8">
        <v>1475.9079999999999</v>
      </c>
      <c r="F112" s="8">
        <v>1503.124</v>
      </c>
      <c r="G112" s="8">
        <v>1667.694</v>
      </c>
      <c r="H112" s="8">
        <v>1923.1870000000001</v>
      </c>
      <c r="I112" s="8">
        <v>2085.1949999999997</v>
      </c>
      <c r="J112" s="8">
        <v>2102.4639999999999</v>
      </c>
      <c r="K112" s="8">
        <v>2075.4859999999999</v>
      </c>
      <c r="L112" s="8">
        <v>2172.5339999999997</v>
      </c>
      <c r="M112" s="8">
        <v>2212.0700000000002</v>
      </c>
      <c r="N112" s="8">
        <v>2158.4499999999998</v>
      </c>
      <c r="O112" s="8">
        <v>2069.067</v>
      </c>
      <c r="P112" s="8">
        <v>2043.615</v>
      </c>
      <c r="Q112" s="8">
        <v>2038.183</v>
      </c>
      <c r="R112" s="8">
        <v>2040.5</v>
      </c>
      <c r="S112" s="8">
        <v>2103.6469999999999</v>
      </c>
      <c r="T112" s="8">
        <v>2141.433</v>
      </c>
      <c r="U112" s="8">
        <v>2219.0909999999999</v>
      </c>
      <c r="V112" s="8">
        <v>2408.0070000000001</v>
      </c>
      <c r="W112" s="8">
        <v>2218.0059999999999</v>
      </c>
      <c r="X112" s="8">
        <v>1976.4779999999998</v>
      </c>
      <c r="Y112" s="8">
        <v>1709.519</v>
      </c>
      <c r="Z112" s="8">
        <v>1551.0880000000002</v>
      </c>
      <c r="AB112" s="9"/>
    </row>
    <row r="113" spans="1:28" x14ac:dyDescent="0.25">
      <c r="A113" s="6">
        <v>41380</v>
      </c>
      <c r="B113" s="7">
        <f>SUM('Highland Falls'!_Day107)</f>
        <v>46279.758000000002</v>
      </c>
      <c r="C113" s="8">
        <v>1465.5129999999999</v>
      </c>
      <c r="D113" s="8">
        <v>1447.894</v>
      </c>
      <c r="E113" s="8">
        <v>1419.404</v>
      </c>
      <c r="F113" s="8">
        <v>1457.5049999999999</v>
      </c>
      <c r="G113" s="8">
        <v>1628.41</v>
      </c>
      <c r="H113" s="8">
        <v>1910.4470000000001</v>
      </c>
      <c r="I113" s="8">
        <v>2045.4349999999999</v>
      </c>
      <c r="J113" s="8">
        <v>2016.1610000000001</v>
      </c>
      <c r="K113" s="8">
        <v>2051.0349999999999</v>
      </c>
      <c r="L113" s="8">
        <v>2070.6840000000002</v>
      </c>
      <c r="M113" s="8">
        <v>2084.0819999999999</v>
      </c>
      <c r="N113" s="8">
        <v>2068.6679999999997</v>
      </c>
      <c r="O113" s="8">
        <v>2052.1970000000001</v>
      </c>
      <c r="P113" s="8">
        <v>2099.2649999999999</v>
      </c>
      <c r="Q113" s="8">
        <v>2118.7530000000002</v>
      </c>
      <c r="R113" s="8">
        <v>2080.6660000000002</v>
      </c>
      <c r="S113" s="8">
        <v>2126.0680000000002</v>
      </c>
      <c r="T113" s="8">
        <v>2193.8209999999999</v>
      </c>
      <c r="U113" s="8">
        <v>2282.4830000000002</v>
      </c>
      <c r="V113" s="8">
        <v>2359.6929999999998</v>
      </c>
      <c r="W113" s="8">
        <v>2165.9259999999999</v>
      </c>
      <c r="X113" s="8">
        <v>1924.895</v>
      </c>
      <c r="Y113" s="8">
        <v>1678.9079999999999</v>
      </c>
      <c r="Z113" s="8">
        <v>1531.845</v>
      </c>
      <c r="AB113" s="9"/>
    </row>
    <row r="114" spans="1:28" x14ac:dyDescent="0.25">
      <c r="A114" s="6">
        <v>41381</v>
      </c>
      <c r="B114" s="7">
        <f>SUM('Highland Falls'!_Day108)</f>
        <v>45311.931000000004</v>
      </c>
      <c r="C114" s="8">
        <v>1455.8879999999999</v>
      </c>
      <c r="D114" s="8">
        <v>1417.731</v>
      </c>
      <c r="E114" s="8">
        <v>1401.7850000000001</v>
      </c>
      <c r="F114" s="8">
        <v>1420.1599999999999</v>
      </c>
      <c r="G114" s="8">
        <v>1584.8</v>
      </c>
      <c r="H114" s="8">
        <v>1823.605</v>
      </c>
      <c r="I114" s="8">
        <v>1959.4119999999998</v>
      </c>
      <c r="J114" s="8">
        <v>1959.461</v>
      </c>
      <c r="K114" s="8">
        <v>2023.2730000000001</v>
      </c>
      <c r="L114" s="8">
        <v>2040.8990000000001</v>
      </c>
      <c r="M114" s="8">
        <v>2050.5520000000001</v>
      </c>
      <c r="N114" s="8">
        <v>2054.8989999999999</v>
      </c>
      <c r="O114" s="8">
        <v>2040.577</v>
      </c>
      <c r="P114" s="8">
        <v>2049.355</v>
      </c>
      <c r="Q114" s="8">
        <v>2049.971</v>
      </c>
      <c r="R114" s="8">
        <v>2037.931</v>
      </c>
      <c r="S114" s="8">
        <v>2098.509</v>
      </c>
      <c r="T114" s="8">
        <v>2074.723</v>
      </c>
      <c r="U114" s="8">
        <v>2178.8409999999999</v>
      </c>
      <c r="V114" s="8">
        <v>2316.0550000000003</v>
      </c>
      <c r="W114" s="8">
        <v>2160.5219999999999</v>
      </c>
      <c r="X114" s="8">
        <v>1906.0160000000001</v>
      </c>
      <c r="Y114" s="8">
        <v>1694.8329999999999</v>
      </c>
      <c r="Z114" s="8">
        <v>1512.133</v>
      </c>
      <c r="AB114" s="9"/>
    </row>
    <row r="115" spans="1:28" x14ac:dyDescent="0.25">
      <c r="A115" s="6">
        <v>41382</v>
      </c>
      <c r="B115" s="7">
        <f>SUM('Highland Falls'!_Day109)</f>
        <v>45865.714999999989</v>
      </c>
      <c r="C115" s="8">
        <v>1416.8979999999999</v>
      </c>
      <c r="D115" s="8">
        <v>1382.066</v>
      </c>
      <c r="E115" s="8">
        <v>1361.5</v>
      </c>
      <c r="F115" s="8">
        <v>1391.2640000000001</v>
      </c>
      <c r="G115" s="8">
        <v>1579.3539999999998</v>
      </c>
      <c r="H115" s="8">
        <v>1772.3789999999999</v>
      </c>
      <c r="I115" s="8">
        <v>1954.8620000000001</v>
      </c>
      <c r="J115" s="8">
        <v>1963.3180000000002</v>
      </c>
      <c r="K115" s="8">
        <v>2032.94</v>
      </c>
      <c r="L115" s="8">
        <v>2061.0169999999998</v>
      </c>
      <c r="M115" s="8">
        <v>2093.3429999999998</v>
      </c>
      <c r="N115" s="8">
        <v>2067.8140000000003</v>
      </c>
      <c r="O115" s="8">
        <v>2063.6350000000002</v>
      </c>
      <c r="P115" s="8">
        <v>2053.1770000000001</v>
      </c>
      <c r="Q115" s="8">
        <v>2111.9630000000002</v>
      </c>
      <c r="R115" s="8">
        <v>2107.1819999999998</v>
      </c>
      <c r="S115" s="8">
        <v>2178.6170000000002</v>
      </c>
      <c r="T115" s="8">
        <v>2248.6379999999999</v>
      </c>
      <c r="U115" s="8">
        <v>2358.181</v>
      </c>
      <c r="V115" s="8">
        <v>2392.299</v>
      </c>
      <c r="W115" s="8">
        <v>2168.7330000000002</v>
      </c>
      <c r="X115" s="8">
        <v>1930.761</v>
      </c>
      <c r="Y115" s="8">
        <v>1670.039</v>
      </c>
      <c r="Z115" s="8">
        <v>1505.7350000000001</v>
      </c>
      <c r="AB115" s="9"/>
    </row>
    <row r="116" spans="1:28" x14ac:dyDescent="0.25">
      <c r="A116" s="6">
        <v>41383</v>
      </c>
      <c r="B116" s="7">
        <f>SUM('Highland Falls'!_Day110)</f>
        <v>46270.455000000002</v>
      </c>
      <c r="C116" s="8">
        <v>1413.5450000000001</v>
      </c>
      <c r="D116" s="8">
        <v>1383.347</v>
      </c>
      <c r="E116" s="8">
        <v>1372.3710000000001</v>
      </c>
      <c r="F116" s="8">
        <v>1393.2659999999998</v>
      </c>
      <c r="G116" s="8">
        <v>1536.556</v>
      </c>
      <c r="H116" s="8">
        <v>1759.7159999999999</v>
      </c>
      <c r="I116" s="8">
        <v>1950.914</v>
      </c>
      <c r="J116" s="8">
        <v>1993.789</v>
      </c>
      <c r="K116" s="8">
        <v>2061.605</v>
      </c>
      <c r="L116" s="8">
        <v>2149.2730000000001</v>
      </c>
      <c r="M116" s="8">
        <v>2158.2190000000001</v>
      </c>
      <c r="N116" s="8">
        <v>2180.4299999999998</v>
      </c>
      <c r="O116" s="8">
        <v>2172.7159999999999</v>
      </c>
      <c r="P116" s="8">
        <v>2142.3290000000002</v>
      </c>
      <c r="Q116" s="8">
        <v>2110.0940000000001</v>
      </c>
      <c r="R116" s="8">
        <v>2159.3389999999999</v>
      </c>
      <c r="S116" s="8">
        <v>2140.2150000000001</v>
      </c>
      <c r="T116" s="8">
        <v>2153.9209999999998</v>
      </c>
      <c r="U116" s="8">
        <v>2240.3989999999999</v>
      </c>
      <c r="V116" s="8">
        <v>2295.5729999999999</v>
      </c>
      <c r="W116" s="8">
        <v>2157.953</v>
      </c>
      <c r="X116" s="8">
        <v>1968.904</v>
      </c>
      <c r="Y116" s="8">
        <v>1787.0929999999998</v>
      </c>
      <c r="Z116" s="8">
        <v>1588.8879999999999</v>
      </c>
      <c r="AB116" s="9"/>
    </row>
    <row r="117" spans="1:28" x14ac:dyDescent="0.25">
      <c r="A117" s="6">
        <v>41384</v>
      </c>
      <c r="B117" s="7">
        <f>SUM('Highland Falls'!_Day111)</f>
        <v>44069.438000000009</v>
      </c>
      <c r="C117" s="8">
        <v>1468.4739999999999</v>
      </c>
      <c r="D117" s="8">
        <v>1408.54</v>
      </c>
      <c r="E117" s="8">
        <v>1389.2830000000001</v>
      </c>
      <c r="F117" s="8">
        <v>1405.607</v>
      </c>
      <c r="G117" s="8">
        <v>1471.7430000000002</v>
      </c>
      <c r="H117" s="8">
        <v>1530.4449999999999</v>
      </c>
      <c r="I117" s="8">
        <v>1681.3020000000001</v>
      </c>
      <c r="J117" s="8">
        <v>1852.326</v>
      </c>
      <c r="K117" s="8">
        <v>1969.3939999999998</v>
      </c>
      <c r="L117" s="8">
        <v>2011.2330000000002</v>
      </c>
      <c r="M117" s="8">
        <v>2064.5100000000002</v>
      </c>
      <c r="N117" s="8">
        <v>2050.7199999999998</v>
      </c>
      <c r="O117" s="8">
        <v>2006.69</v>
      </c>
      <c r="P117" s="8">
        <v>1977.269</v>
      </c>
      <c r="Q117" s="8">
        <v>1979.5509999999999</v>
      </c>
      <c r="R117" s="8">
        <v>2002.1610000000001</v>
      </c>
      <c r="S117" s="8">
        <v>2021.817</v>
      </c>
      <c r="T117" s="8">
        <v>2021.04</v>
      </c>
      <c r="U117" s="8">
        <v>2080.2110000000002</v>
      </c>
      <c r="V117" s="8">
        <v>2208.087</v>
      </c>
      <c r="W117" s="8">
        <v>2137.7510000000002</v>
      </c>
      <c r="X117" s="8">
        <v>1975.421</v>
      </c>
      <c r="Y117" s="8">
        <v>1777.5239999999999</v>
      </c>
      <c r="Z117" s="8">
        <v>1578.3389999999999</v>
      </c>
      <c r="AB117" s="9"/>
    </row>
    <row r="118" spans="1:28" x14ac:dyDescent="0.25">
      <c r="A118" s="6">
        <v>41385</v>
      </c>
      <c r="B118" s="7">
        <f>SUM('Highland Falls'!_Day112)</f>
        <v>45651.094999999994</v>
      </c>
      <c r="C118" s="8">
        <v>1529.318</v>
      </c>
      <c r="D118" s="8">
        <v>1492.4490000000001</v>
      </c>
      <c r="E118" s="8">
        <v>1459.759</v>
      </c>
      <c r="F118" s="8">
        <v>1462.6570000000002</v>
      </c>
      <c r="G118" s="8">
        <v>1538.096</v>
      </c>
      <c r="H118" s="8">
        <v>1560.3630000000001</v>
      </c>
      <c r="I118" s="8">
        <v>1696.527</v>
      </c>
      <c r="J118" s="8">
        <v>1829.345</v>
      </c>
      <c r="K118" s="8">
        <v>1985.3539999999998</v>
      </c>
      <c r="L118" s="8">
        <v>2107.7840000000001</v>
      </c>
      <c r="M118" s="8">
        <v>2142.2310000000002</v>
      </c>
      <c r="N118" s="8">
        <v>2110.752</v>
      </c>
      <c r="O118" s="8">
        <v>2105.3339999999998</v>
      </c>
      <c r="P118" s="8">
        <v>2088.9540000000002</v>
      </c>
      <c r="Q118" s="8">
        <v>2067.1559999999999</v>
      </c>
      <c r="R118" s="8">
        <v>2063.7750000000001</v>
      </c>
      <c r="S118" s="8">
        <v>2151.52</v>
      </c>
      <c r="T118" s="8">
        <v>2144.8420000000001</v>
      </c>
      <c r="U118" s="8">
        <v>2235.38</v>
      </c>
      <c r="V118" s="8">
        <v>2377.0389999999998</v>
      </c>
      <c r="W118" s="8">
        <v>2233.672</v>
      </c>
      <c r="X118" s="8">
        <v>1995.0909999999999</v>
      </c>
      <c r="Y118" s="8">
        <v>1728.8739999999998</v>
      </c>
      <c r="Z118" s="8">
        <v>1544.8230000000001</v>
      </c>
      <c r="AB118" s="9"/>
    </row>
    <row r="119" spans="1:28" x14ac:dyDescent="0.25">
      <c r="A119" s="6">
        <v>41386</v>
      </c>
      <c r="B119" s="7">
        <f>SUM('Highland Falls'!_Day113)</f>
        <v>45885.196000000004</v>
      </c>
      <c r="C119" s="8">
        <v>1478.547</v>
      </c>
      <c r="D119" s="8">
        <v>1436.204</v>
      </c>
      <c r="E119" s="8">
        <v>1429.883</v>
      </c>
      <c r="F119" s="8">
        <v>1466.2550000000001</v>
      </c>
      <c r="G119" s="8">
        <v>1623.741</v>
      </c>
      <c r="H119" s="8">
        <v>1819.7760000000001</v>
      </c>
      <c r="I119" s="8">
        <v>1970.2829999999999</v>
      </c>
      <c r="J119" s="8">
        <v>1999.2559999999999</v>
      </c>
      <c r="K119" s="8">
        <v>2026.528</v>
      </c>
      <c r="L119" s="8">
        <v>2074.3940000000002</v>
      </c>
      <c r="M119" s="8">
        <v>2084.873</v>
      </c>
      <c r="N119" s="8">
        <v>2082.136</v>
      </c>
      <c r="O119" s="8">
        <v>2063.6489999999999</v>
      </c>
      <c r="P119" s="8">
        <v>2045.2809999999999</v>
      </c>
      <c r="Q119" s="8">
        <v>2006.046</v>
      </c>
      <c r="R119" s="8">
        <v>1994.5450000000001</v>
      </c>
      <c r="S119" s="8">
        <v>2051.203</v>
      </c>
      <c r="T119" s="8">
        <v>2114.7139999999999</v>
      </c>
      <c r="U119" s="8">
        <v>2223.4450000000002</v>
      </c>
      <c r="V119" s="8">
        <v>2381.239</v>
      </c>
      <c r="W119" s="8">
        <v>2220.6240000000003</v>
      </c>
      <c r="X119" s="8">
        <v>1979.1030000000001</v>
      </c>
      <c r="Y119" s="8">
        <v>1740.5220000000002</v>
      </c>
      <c r="Z119" s="8">
        <v>1572.9490000000001</v>
      </c>
      <c r="AB119" s="9"/>
    </row>
    <row r="120" spans="1:28" x14ac:dyDescent="0.25">
      <c r="A120" s="6">
        <v>41387</v>
      </c>
      <c r="B120" s="7">
        <f>SUM('Highland Falls'!_Day114)</f>
        <v>48013.356999999996</v>
      </c>
      <c r="C120" s="8">
        <v>1506.7150000000001</v>
      </c>
      <c r="D120" s="8">
        <v>1466.402</v>
      </c>
      <c r="E120" s="8">
        <v>1463.413</v>
      </c>
      <c r="F120" s="8">
        <v>1500.7019999999998</v>
      </c>
      <c r="G120" s="8">
        <v>1670.3890000000001</v>
      </c>
      <c r="H120" s="8">
        <v>1901.0810000000001</v>
      </c>
      <c r="I120" s="8">
        <v>2062.1929999999998</v>
      </c>
      <c r="J120" s="8">
        <v>2100.924</v>
      </c>
      <c r="K120" s="8">
        <v>2167.5219999999999</v>
      </c>
      <c r="L120" s="8">
        <v>2155.37</v>
      </c>
      <c r="M120" s="8">
        <v>2208.7660000000001</v>
      </c>
      <c r="N120" s="8">
        <v>2275.511</v>
      </c>
      <c r="O120" s="8">
        <v>2205.462</v>
      </c>
      <c r="P120" s="8">
        <v>2225.1459999999997</v>
      </c>
      <c r="Q120" s="8">
        <v>2203.8380000000002</v>
      </c>
      <c r="R120" s="8">
        <v>2196.1239999999998</v>
      </c>
      <c r="S120" s="8">
        <v>2236.2129999999997</v>
      </c>
      <c r="T120" s="8">
        <v>2222.038</v>
      </c>
      <c r="U120" s="8">
        <v>2305.4850000000001</v>
      </c>
      <c r="V120" s="8">
        <v>2407.8810000000003</v>
      </c>
      <c r="W120" s="8">
        <v>2250.7170000000001</v>
      </c>
      <c r="X120" s="8">
        <v>1957.557</v>
      </c>
      <c r="Y120" s="8">
        <v>1740.0880000000002</v>
      </c>
      <c r="Z120" s="8">
        <v>1583.82</v>
      </c>
      <c r="AB120" s="9"/>
    </row>
    <row r="121" spans="1:28" x14ac:dyDescent="0.25">
      <c r="A121" s="6">
        <v>41388</v>
      </c>
      <c r="B121" s="7">
        <f>SUM('Highland Falls'!_Day115)</f>
        <v>45661.392</v>
      </c>
      <c r="C121" s="8">
        <v>1493.1980000000001</v>
      </c>
      <c r="D121" s="8">
        <v>1467.221</v>
      </c>
      <c r="E121" s="8">
        <v>1447.0539999999999</v>
      </c>
      <c r="F121" s="8">
        <v>1485.5610000000001</v>
      </c>
      <c r="G121" s="8">
        <v>1637.566</v>
      </c>
      <c r="H121" s="8">
        <v>1831.0459999999998</v>
      </c>
      <c r="I121" s="8">
        <v>1996.316</v>
      </c>
      <c r="J121" s="8">
        <v>1977.4650000000001</v>
      </c>
      <c r="K121" s="8">
        <v>2007.761</v>
      </c>
      <c r="L121" s="8">
        <v>2054.7379999999998</v>
      </c>
      <c r="M121" s="8">
        <v>2058</v>
      </c>
      <c r="N121" s="8">
        <v>2079.9589999999998</v>
      </c>
      <c r="O121" s="8">
        <v>2063.096</v>
      </c>
      <c r="P121" s="8">
        <v>2062.6059999999998</v>
      </c>
      <c r="Q121" s="8">
        <v>2074.5340000000001</v>
      </c>
      <c r="R121" s="8">
        <v>2037.749</v>
      </c>
      <c r="S121" s="8">
        <v>2047.605</v>
      </c>
      <c r="T121" s="8">
        <v>2096.8429999999998</v>
      </c>
      <c r="U121" s="8">
        <v>2188.8440000000001</v>
      </c>
      <c r="V121" s="8">
        <v>2301.3689999999997</v>
      </c>
      <c r="W121" s="8">
        <v>2163.0070000000001</v>
      </c>
      <c r="X121" s="8">
        <v>1899.296</v>
      </c>
      <c r="Y121" s="8">
        <v>1677.2069999999999</v>
      </c>
      <c r="Z121" s="8">
        <v>1513.3510000000001</v>
      </c>
      <c r="AB121" s="9"/>
    </row>
    <row r="122" spans="1:28" x14ac:dyDescent="0.25">
      <c r="A122" s="6">
        <v>41389</v>
      </c>
      <c r="B122" s="7">
        <f>SUM('Highland Falls'!_Day116)</f>
        <v>45154.039000000004</v>
      </c>
      <c r="C122" s="8">
        <v>1422.3440000000001</v>
      </c>
      <c r="D122" s="8">
        <v>1393.7909999999999</v>
      </c>
      <c r="E122" s="8">
        <v>1384.6279999999999</v>
      </c>
      <c r="F122" s="8">
        <v>1403.395</v>
      </c>
      <c r="G122" s="8">
        <v>1586.0740000000001</v>
      </c>
      <c r="H122" s="8">
        <v>1789.3049999999998</v>
      </c>
      <c r="I122" s="8">
        <v>1950.2980000000002</v>
      </c>
      <c r="J122" s="8">
        <v>2010.421</v>
      </c>
      <c r="K122" s="8">
        <v>2009.5039999999999</v>
      </c>
      <c r="L122" s="8">
        <v>2068.2129999999997</v>
      </c>
      <c r="M122" s="8">
        <v>2074.058</v>
      </c>
      <c r="N122" s="8">
        <v>2062.0039999999999</v>
      </c>
      <c r="O122" s="8">
        <v>2055.2979999999998</v>
      </c>
      <c r="P122" s="8">
        <v>2033.8990000000001</v>
      </c>
      <c r="Q122" s="8">
        <v>2054.9900000000002</v>
      </c>
      <c r="R122" s="8">
        <v>2045.96</v>
      </c>
      <c r="S122" s="8">
        <v>2059.9670000000001</v>
      </c>
      <c r="T122" s="8">
        <v>2073.1129999999998</v>
      </c>
      <c r="U122" s="8">
        <v>2186.5129999999999</v>
      </c>
      <c r="V122" s="8">
        <v>2282.9519999999998</v>
      </c>
      <c r="W122" s="8">
        <v>2175.6840000000002</v>
      </c>
      <c r="X122" s="8">
        <v>1921.1779999999999</v>
      </c>
      <c r="Y122" s="8">
        <v>1620.9970000000001</v>
      </c>
      <c r="Z122" s="8">
        <v>1489.453</v>
      </c>
      <c r="AB122" s="9"/>
    </row>
    <row r="123" spans="1:28" x14ac:dyDescent="0.25">
      <c r="A123" s="6">
        <v>41390</v>
      </c>
      <c r="B123" s="7">
        <f>SUM('Highland Falls'!_Day117)</f>
        <v>45089.155999999995</v>
      </c>
      <c r="C123" s="8">
        <v>1418.9839999999999</v>
      </c>
      <c r="D123" s="8">
        <v>1386.7350000000001</v>
      </c>
      <c r="E123" s="8">
        <v>1377.068</v>
      </c>
      <c r="F123" s="8">
        <v>1413.4259999999999</v>
      </c>
      <c r="G123" s="8">
        <v>1596.5810000000001</v>
      </c>
      <c r="H123" s="8">
        <v>1764.077</v>
      </c>
      <c r="I123" s="8">
        <v>1967.0629999999999</v>
      </c>
      <c r="J123" s="8">
        <v>1975.1759999999999</v>
      </c>
      <c r="K123" s="8">
        <v>2028.306</v>
      </c>
      <c r="L123" s="8">
        <v>2059.8270000000002</v>
      </c>
      <c r="M123" s="8">
        <v>2069.9700000000003</v>
      </c>
      <c r="N123" s="8">
        <v>2099.027</v>
      </c>
      <c r="O123" s="8">
        <v>2077.6559999999999</v>
      </c>
      <c r="P123" s="8">
        <v>2073.904</v>
      </c>
      <c r="Q123" s="8">
        <v>2035.796</v>
      </c>
      <c r="R123" s="8">
        <v>2010.848</v>
      </c>
      <c r="S123" s="8">
        <v>2015.664</v>
      </c>
      <c r="T123" s="8">
        <v>2042.9290000000001</v>
      </c>
      <c r="U123" s="8">
        <v>2086.5950000000003</v>
      </c>
      <c r="V123" s="8">
        <v>2213.386</v>
      </c>
      <c r="W123" s="8">
        <v>2132.5429999999997</v>
      </c>
      <c r="X123" s="8">
        <v>1938.405</v>
      </c>
      <c r="Y123" s="8">
        <v>1754.8579999999999</v>
      </c>
      <c r="Z123" s="8">
        <v>1550.3319999999999</v>
      </c>
      <c r="AB123" s="9"/>
    </row>
    <row r="124" spans="1:28" x14ac:dyDescent="0.25">
      <c r="A124" s="6">
        <v>41391</v>
      </c>
      <c r="B124" s="7">
        <f>SUM('Highland Falls'!_Day118)</f>
        <v>44050.853000000003</v>
      </c>
      <c r="C124" s="8">
        <v>1462.692</v>
      </c>
      <c r="D124" s="8">
        <v>1408.953</v>
      </c>
      <c r="E124" s="8">
        <v>1388.4570000000001</v>
      </c>
      <c r="F124" s="8">
        <v>1403.9549999999999</v>
      </c>
      <c r="G124" s="8">
        <v>1467.6130000000001</v>
      </c>
      <c r="H124" s="8">
        <v>1525.076</v>
      </c>
      <c r="I124" s="8">
        <v>1681.7150000000001</v>
      </c>
      <c r="J124" s="8">
        <v>1852.7389999999998</v>
      </c>
      <c r="K124" s="8">
        <v>1977.241</v>
      </c>
      <c r="L124" s="8">
        <v>2008.3420000000001</v>
      </c>
      <c r="M124" s="8">
        <v>2066.9879999999998</v>
      </c>
      <c r="N124" s="8">
        <v>2061.8710000000001</v>
      </c>
      <c r="O124" s="8">
        <v>2010.4070000000002</v>
      </c>
      <c r="P124" s="8">
        <v>1972.7260000000001</v>
      </c>
      <c r="Q124" s="8">
        <v>1989.463</v>
      </c>
      <c r="R124" s="8">
        <v>2001.748</v>
      </c>
      <c r="S124" s="8">
        <v>2013.557</v>
      </c>
      <c r="T124" s="8">
        <v>2021.04</v>
      </c>
      <c r="U124" s="8">
        <v>2076.4940000000001</v>
      </c>
      <c r="V124" s="8">
        <v>2200.2399999999998</v>
      </c>
      <c r="W124" s="8">
        <v>2137.7510000000002</v>
      </c>
      <c r="X124" s="8">
        <v>1970.0519999999999</v>
      </c>
      <c r="Y124" s="8">
        <v>1774.2199999999998</v>
      </c>
      <c r="Z124" s="8">
        <v>1577.5129999999999</v>
      </c>
      <c r="AB124" s="9"/>
    </row>
    <row r="125" spans="1:28" x14ac:dyDescent="0.25">
      <c r="A125" s="6">
        <v>41392</v>
      </c>
      <c r="B125" s="7">
        <f>SUM('Highland Falls'!_Day119)</f>
        <v>43617.006999999998</v>
      </c>
      <c r="C125" s="8">
        <v>1466.8220000000001</v>
      </c>
      <c r="D125" s="8">
        <v>1407.3290000000002</v>
      </c>
      <c r="E125" s="8">
        <v>1380.4490000000001</v>
      </c>
      <c r="F125" s="8">
        <v>1378.307</v>
      </c>
      <c r="G125" s="8">
        <v>1433.691</v>
      </c>
      <c r="H125" s="8">
        <v>1449.6579999999999</v>
      </c>
      <c r="I125" s="8">
        <v>1581.181</v>
      </c>
      <c r="J125" s="8">
        <v>1755.2360000000001</v>
      </c>
      <c r="K125" s="8">
        <v>1908.7179999999998</v>
      </c>
      <c r="L125" s="8">
        <v>2004.8489999999999</v>
      </c>
      <c r="M125" s="8">
        <v>2009.329</v>
      </c>
      <c r="N125" s="8">
        <v>2039.4639999999999</v>
      </c>
      <c r="O125" s="8">
        <v>2010.1480000000001</v>
      </c>
      <c r="P125" s="8">
        <v>2010.9459999999999</v>
      </c>
      <c r="Q125" s="8">
        <v>1988.6860000000001</v>
      </c>
      <c r="R125" s="8">
        <v>2053.87</v>
      </c>
      <c r="S125" s="8">
        <v>2069.3469999999998</v>
      </c>
      <c r="T125" s="8">
        <v>2091.4949999999999</v>
      </c>
      <c r="U125" s="8">
        <v>2170.4270000000001</v>
      </c>
      <c r="V125" s="8">
        <v>2253.8530000000001</v>
      </c>
      <c r="W125" s="8">
        <v>2127.1529999999998</v>
      </c>
      <c r="X125" s="8">
        <v>1878.5340000000001</v>
      </c>
      <c r="Y125" s="8">
        <v>1658.0479999999998</v>
      </c>
      <c r="Z125" s="8">
        <v>1489.4669999999999</v>
      </c>
      <c r="AB125" s="9"/>
    </row>
    <row r="126" spans="1:28" x14ac:dyDescent="0.25">
      <c r="A126" s="6">
        <v>41393</v>
      </c>
      <c r="B126" s="7">
        <f>SUM('Highland Falls'!_Day120)</f>
        <v>45504.87200000001</v>
      </c>
      <c r="C126" s="8">
        <v>1392.6360000000002</v>
      </c>
      <c r="D126" s="8">
        <v>1353.1980000000001</v>
      </c>
      <c r="E126" s="8">
        <v>1340.5630000000001</v>
      </c>
      <c r="F126" s="8">
        <v>1365.7069999999999</v>
      </c>
      <c r="G126" s="8">
        <v>1506.0360000000001</v>
      </c>
      <c r="H126" s="8">
        <v>1671.355</v>
      </c>
      <c r="I126" s="8">
        <v>1892.3449999999998</v>
      </c>
      <c r="J126" s="8">
        <v>1983.0439999999999</v>
      </c>
      <c r="K126" s="8">
        <v>2012.2619999999999</v>
      </c>
      <c r="L126" s="8">
        <v>2107.7840000000001</v>
      </c>
      <c r="M126" s="8">
        <v>2145.7939999999999</v>
      </c>
      <c r="N126" s="8">
        <v>2137.0859999999998</v>
      </c>
      <c r="O126" s="8">
        <v>2120.2089999999998</v>
      </c>
      <c r="P126" s="8">
        <v>2136.1689999999999</v>
      </c>
      <c r="Q126" s="8">
        <v>2124.8989999999999</v>
      </c>
      <c r="R126" s="8">
        <v>2105.2919999999999</v>
      </c>
      <c r="S126" s="8">
        <v>2183.09</v>
      </c>
      <c r="T126" s="8">
        <v>2226.924</v>
      </c>
      <c r="U126" s="8">
        <v>2254.6440000000002</v>
      </c>
      <c r="V126" s="8">
        <v>2337.8530000000001</v>
      </c>
      <c r="W126" s="8">
        <v>2145.4229999999998</v>
      </c>
      <c r="X126" s="8">
        <v>1866.5360000000001</v>
      </c>
      <c r="Y126" s="8">
        <v>1612.0929999999998</v>
      </c>
      <c r="Z126" s="8">
        <v>1483.93</v>
      </c>
      <c r="AB126" s="9"/>
    </row>
    <row r="127" spans="1:28" x14ac:dyDescent="0.25">
      <c r="A127" s="6">
        <v>41394</v>
      </c>
      <c r="B127" s="7">
        <f>SUM('Highland Falls'!_Day121)</f>
        <v>45269.39899999999</v>
      </c>
      <c r="C127" s="8">
        <v>1401.806</v>
      </c>
      <c r="D127" s="8">
        <v>1372.8609999999999</v>
      </c>
      <c r="E127" s="8">
        <v>1368.577</v>
      </c>
      <c r="F127" s="8">
        <v>1377.8310000000001</v>
      </c>
      <c r="G127" s="8">
        <v>1522.2830000000001</v>
      </c>
      <c r="H127" s="8">
        <v>1714.02</v>
      </c>
      <c r="I127" s="8">
        <v>1898.106</v>
      </c>
      <c r="J127" s="8">
        <v>1977.6120000000001</v>
      </c>
      <c r="K127" s="8">
        <v>2016.154</v>
      </c>
      <c r="L127" s="8">
        <v>2085.7759999999998</v>
      </c>
      <c r="M127" s="8">
        <v>2058.5529999999999</v>
      </c>
      <c r="N127" s="8">
        <v>2073.7429999999999</v>
      </c>
      <c r="O127" s="8">
        <v>2070.607</v>
      </c>
      <c r="P127" s="8">
        <v>2062.277</v>
      </c>
      <c r="Q127" s="8">
        <v>2099.3140000000003</v>
      </c>
      <c r="R127" s="8">
        <v>2072.973</v>
      </c>
      <c r="S127" s="8">
        <v>2136.1129999999998</v>
      </c>
      <c r="T127" s="8">
        <v>2159.451</v>
      </c>
      <c r="U127" s="8">
        <v>2168.7330000000002</v>
      </c>
      <c r="V127" s="8">
        <v>2313.136</v>
      </c>
      <c r="W127" s="8">
        <v>2180.5839999999998</v>
      </c>
      <c r="X127" s="8">
        <v>1932.3989999999999</v>
      </c>
      <c r="Y127" s="8">
        <v>1696.4639999999999</v>
      </c>
      <c r="Z127" s="8">
        <v>1510.0260000000001</v>
      </c>
      <c r="AB127" s="9"/>
    </row>
    <row r="128" spans="1:28" x14ac:dyDescent="0.25">
      <c r="A128" s="6">
        <v>41395</v>
      </c>
      <c r="B128" s="7">
        <f>SUM('Highland Falls'!_Day122)</f>
        <v>45151.819999999992</v>
      </c>
      <c r="C128" s="8">
        <v>1413.9580000000001</v>
      </c>
      <c r="D128" s="8">
        <v>1390.452</v>
      </c>
      <c r="E128" s="8">
        <v>1375.346</v>
      </c>
      <c r="F128" s="8">
        <v>1383.7249999999999</v>
      </c>
      <c r="G128" s="8">
        <v>1524.8519999999999</v>
      </c>
      <c r="H128" s="8">
        <v>1696.8979999999999</v>
      </c>
      <c r="I128" s="8">
        <v>1879.346</v>
      </c>
      <c r="J128" s="8">
        <v>1929.739</v>
      </c>
      <c r="K128" s="8">
        <v>1954.47</v>
      </c>
      <c r="L128" s="8">
        <v>2006.9559999999999</v>
      </c>
      <c r="M128" s="8">
        <v>2055.585</v>
      </c>
      <c r="N128" s="8">
        <v>2092.0340000000001</v>
      </c>
      <c r="O128" s="8">
        <v>2084.0120000000002</v>
      </c>
      <c r="P128" s="8">
        <v>2099.174</v>
      </c>
      <c r="Q128" s="8">
        <v>2107.5529999999999</v>
      </c>
      <c r="R128" s="8">
        <v>2121.2379999999998</v>
      </c>
      <c r="S128" s="8">
        <v>2148.7550000000001</v>
      </c>
      <c r="T128" s="8">
        <v>2108.9670000000001</v>
      </c>
      <c r="U128" s="8">
        <v>2160.3469999999998</v>
      </c>
      <c r="V128" s="8">
        <v>2320.7170000000001</v>
      </c>
      <c r="W128" s="8">
        <v>2192.386</v>
      </c>
      <c r="X128" s="8">
        <v>1935.759</v>
      </c>
      <c r="Y128" s="8">
        <v>1670.4449999999999</v>
      </c>
      <c r="Z128" s="8">
        <v>1499.106</v>
      </c>
      <c r="AB128" s="9"/>
    </row>
    <row r="129" spans="1:28" x14ac:dyDescent="0.25">
      <c r="A129" s="6">
        <v>41396</v>
      </c>
      <c r="B129" s="7">
        <f>SUM('Highland Falls'!_Day123)</f>
        <v>45855.347999999998</v>
      </c>
      <c r="C129" s="8">
        <v>1423.163</v>
      </c>
      <c r="D129" s="8">
        <v>1387.9739999999999</v>
      </c>
      <c r="E129" s="8">
        <v>1362.3679999999999</v>
      </c>
      <c r="F129" s="8">
        <v>1390.816</v>
      </c>
      <c r="G129" s="8">
        <v>1571.808</v>
      </c>
      <c r="H129" s="8">
        <v>1764.49</v>
      </c>
      <c r="I129" s="8">
        <v>1896.5169999999998</v>
      </c>
      <c r="J129" s="8">
        <v>1936.5429999999999</v>
      </c>
      <c r="K129" s="8">
        <v>1983.9470000000001</v>
      </c>
      <c r="L129" s="8">
        <v>2032.52</v>
      </c>
      <c r="M129" s="8">
        <v>2115.498</v>
      </c>
      <c r="N129" s="8">
        <v>2125.1929999999998</v>
      </c>
      <c r="O129" s="8">
        <v>2138.5700000000002</v>
      </c>
      <c r="P129" s="8">
        <v>2126.3339999999998</v>
      </c>
      <c r="Q129" s="8">
        <v>2143.6239999999998</v>
      </c>
      <c r="R129" s="8">
        <v>2139.6410000000001</v>
      </c>
      <c r="S129" s="8">
        <v>2161.5790000000002</v>
      </c>
      <c r="T129" s="8">
        <v>2170.5950000000003</v>
      </c>
      <c r="U129" s="8">
        <v>2188.8229999999999</v>
      </c>
      <c r="V129" s="8">
        <v>2368.8209999999999</v>
      </c>
      <c r="W129" s="8">
        <v>2229.2129999999997</v>
      </c>
      <c r="X129" s="8">
        <v>1965.194</v>
      </c>
      <c r="Y129" s="8">
        <v>1692.74</v>
      </c>
      <c r="Z129" s="8">
        <v>1539.377</v>
      </c>
      <c r="AB129" s="9"/>
    </row>
    <row r="130" spans="1:28" x14ac:dyDescent="0.25">
      <c r="A130" s="6">
        <v>41397</v>
      </c>
      <c r="B130" s="7">
        <f>SUM('Highland Falls'!_Day124)</f>
        <v>45895.465000000004</v>
      </c>
      <c r="C130" s="8">
        <v>1431.6679999999999</v>
      </c>
      <c r="D130" s="8">
        <v>1387.1970000000001</v>
      </c>
      <c r="E130" s="8">
        <v>1369.5640000000001</v>
      </c>
      <c r="F130" s="8">
        <v>1377.453</v>
      </c>
      <c r="G130" s="8">
        <v>1505.931</v>
      </c>
      <c r="H130" s="8">
        <v>1675.52</v>
      </c>
      <c r="I130" s="8">
        <v>1898.722</v>
      </c>
      <c r="J130" s="8">
        <v>2025.9260000000002</v>
      </c>
      <c r="K130" s="8">
        <v>2016.6790000000001</v>
      </c>
      <c r="L130" s="8">
        <v>2061.1009999999997</v>
      </c>
      <c r="M130" s="8">
        <v>2137.9259999999999</v>
      </c>
      <c r="N130" s="8">
        <v>2139.7179999999998</v>
      </c>
      <c r="O130" s="8">
        <v>2106.4189999999999</v>
      </c>
      <c r="P130" s="8">
        <v>2152.5209999999997</v>
      </c>
      <c r="Q130" s="8">
        <v>2144.2539999999999</v>
      </c>
      <c r="R130" s="8">
        <v>2122.9459999999999</v>
      </c>
      <c r="S130" s="8">
        <v>2120.125</v>
      </c>
      <c r="T130" s="8">
        <v>2116.8490000000002</v>
      </c>
      <c r="U130" s="8">
        <v>2126.6770000000001</v>
      </c>
      <c r="V130" s="8">
        <v>2260.125</v>
      </c>
      <c r="W130" s="8">
        <v>2180.4230000000002</v>
      </c>
      <c r="X130" s="8">
        <v>2022.027</v>
      </c>
      <c r="Y130" s="8">
        <v>1876.42</v>
      </c>
      <c r="Z130" s="8">
        <v>1639.2739999999999</v>
      </c>
      <c r="AB130" s="9"/>
    </row>
    <row r="131" spans="1:28" x14ac:dyDescent="0.25">
      <c r="A131" s="6">
        <v>41398</v>
      </c>
      <c r="B131" s="7">
        <f>SUM('Highland Falls'!_Day125)</f>
        <v>44633.645000000004</v>
      </c>
      <c r="C131" s="8">
        <v>1528.492</v>
      </c>
      <c r="D131" s="8">
        <v>1452.626</v>
      </c>
      <c r="E131" s="8">
        <v>1404.76</v>
      </c>
      <c r="F131" s="8">
        <v>1393.847</v>
      </c>
      <c r="G131" s="8">
        <v>1437.45</v>
      </c>
      <c r="H131" s="8">
        <v>1511.1669999999999</v>
      </c>
      <c r="I131" s="8">
        <v>1683.451</v>
      </c>
      <c r="J131" s="8">
        <v>1859.1369999999999</v>
      </c>
      <c r="K131" s="8">
        <v>1950.8579999999999</v>
      </c>
      <c r="L131" s="8">
        <v>2019.6469999999999</v>
      </c>
      <c r="M131" s="8">
        <v>2056.5859999999998</v>
      </c>
      <c r="N131" s="8">
        <v>2064.4679999999998</v>
      </c>
      <c r="O131" s="8">
        <v>2082.549</v>
      </c>
      <c r="P131" s="8">
        <v>2087.134</v>
      </c>
      <c r="Q131" s="8">
        <v>2082.08</v>
      </c>
      <c r="R131" s="8">
        <v>2035.9849999999999</v>
      </c>
      <c r="S131" s="8">
        <v>2088.0509999999999</v>
      </c>
      <c r="T131" s="8">
        <v>2054.5140000000001</v>
      </c>
      <c r="U131" s="8">
        <v>2064.223</v>
      </c>
      <c r="V131" s="8">
        <v>2192.5889999999999</v>
      </c>
      <c r="W131" s="8">
        <v>2153.998</v>
      </c>
      <c r="X131" s="8">
        <v>1983.8630000000001</v>
      </c>
      <c r="Y131" s="8">
        <v>1827.0840000000001</v>
      </c>
      <c r="Z131" s="8">
        <v>1619.086</v>
      </c>
      <c r="AB131" s="9"/>
    </row>
    <row r="132" spans="1:28" x14ac:dyDescent="0.25">
      <c r="A132" s="6">
        <v>41399</v>
      </c>
      <c r="B132" s="7">
        <f>SUM('Highland Falls'!_Day126)</f>
        <v>43571.920000000006</v>
      </c>
      <c r="C132" s="8">
        <v>1497.5170000000001</v>
      </c>
      <c r="D132" s="8">
        <v>1430.835</v>
      </c>
      <c r="E132" s="8">
        <v>1411.9279999999999</v>
      </c>
      <c r="F132" s="8">
        <v>1395.5549999999998</v>
      </c>
      <c r="G132" s="8">
        <v>1429.5119999999999</v>
      </c>
      <c r="H132" s="8">
        <v>1444.576</v>
      </c>
      <c r="I132" s="8">
        <v>1585.7939999999999</v>
      </c>
      <c r="J132" s="8">
        <v>1761.9</v>
      </c>
      <c r="K132" s="8">
        <v>1901.9280000000001</v>
      </c>
      <c r="L132" s="8">
        <v>1967.7629999999999</v>
      </c>
      <c r="M132" s="8">
        <v>2034.48</v>
      </c>
      <c r="N132" s="8">
        <v>2059.1759999999999</v>
      </c>
      <c r="O132" s="8">
        <v>2045.337</v>
      </c>
      <c r="P132" s="8">
        <v>2053.723</v>
      </c>
      <c r="Q132" s="8">
        <v>2000.2849999999999</v>
      </c>
      <c r="R132" s="8">
        <v>2030.952</v>
      </c>
      <c r="S132" s="8">
        <v>2067.5410000000002</v>
      </c>
      <c r="T132" s="8">
        <v>2061.6890000000003</v>
      </c>
      <c r="U132" s="8">
        <v>2080.1689999999999</v>
      </c>
      <c r="V132" s="8">
        <v>2184.1819999999998</v>
      </c>
      <c r="W132" s="8">
        <v>2098.1309999999999</v>
      </c>
      <c r="X132" s="8">
        <v>1892.7439999999999</v>
      </c>
      <c r="Y132" s="8">
        <v>1655.08</v>
      </c>
      <c r="Z132" s="8">
        <v>1481.123</v>
      </c>
      <c r="AB132" s="9"/>
    </row>
    <row r="133" spans="1:28" x14ac:dyDescent="0.25">
      <c r="A133" s="6">
        <v>41400</v>
      </c>
      <c r="B133" s="7">
        <f>SUM('Highland Falls'!_Day127)</f>
        <v>45000.374999999993</v>
      </c>
      <c r="C133" s="8">
        <v>1413.2230000000002</v>
      </c>
      <c r="D133" s="8">
        <v>1348.1859999999999</v>
      </c>
      <c r="E133" s="8">
        <v>1345.1619999999998</v>
      </c>
      <c r="F133" s="8">
        <v>1365.7069999999999</v>
      </c>
      <c r="G133" s="8">
        <v>1485.855</v>
      </c>
      <c r="H133" s="8">
        <v>1710.8210000000001</v>
      </c>
      <c r="I133" s="8">
        <v>1920.0720000000001</v>
      </c>
      <c r="J133" s="8">
        <v>1986.481</v>
      </c>
      <c r="K133" s="8">
        <v>1993.9499999999998</v>
      </c>
      <c r="L133" s="8">
        <v>2057.2860000000001</v>
      </c>
      <c r="M133" s="8">
        <v>2086.2170000000001</v>
      </c>
      <c r="N133" s="8">
        <v>2086.1400000000003</v>
      </c>
      <c r="O133" s="8">
        <v>2074.3519999999999</v>
      </c>
      <c r="P133" s="8">
        <v>2059.2809999999999</v>
      </c>
      <c r="Q133" s="8">
        <v>2081.9259999999999</v>
      </c>
      <c r="R133" s="8">
        <v>2057.3140000000003</v>
      </c>
      <c r="S133" s="8">
        <v>2114.9659999999999</v>
      </c>
      <c r="T133" s="8">
        <v>2114.7489999999998</v>
      </c>
      <c r="U133" s="8">
        <v>2155.951</v>
      </c>
      <c r="V133" s="8">
        <v>2325.9389999999999</v>
      </c>
      <c r="W133" s="8">
        <v>2159.1220000000003</v>
      </c>
      <c r="X133" s="8">
        <v>1910.951</v>
      </c>
      <c r="Y133" s="8">
        <v>1655.2339999999999</v>
      </c>
      <c r="Z133" s="8">
        <v>1491.49</v>
      </c>
      <c r="AB133" s="9"/>
    </row>
    <row r="134" spans="1:28" x14ac:dyDescent="0.25">
      <c r="A134" s="6">
        <v>41401</v>
      </c>
      <c r="B134" s="7">
        <f>SUM('Highland Falls'!_Day128)</f>
        <v>46909.848999999995</v>
      </c>
      <c r="C134" s="8">
        <v>1421.077</v>
      </c>
      <c r="D134" s="8">
        <v>1382.9059999999999</v>
      </c>
      <c r="E134" s="8">
        <v>1361.5700000000002</v>
      </c>
      <c r="F134" s="8">
        <v>1404.2909999999999</v>
      </c>
      <c r="G134" s="8">
        <v>1557.57</v>
      </c>
      <c r="H134" s="8">
        <v>1688.134</v>
      </c>
      <c r="I134" s="8">
        <v>1851.605</v>
      </c>
      <c r="J134" s="8">
        <v>1966.1039999999998</v>
      </c>
      <c r="K134" s="8">
        <v>2005.4860000000001</v>
      </c>
      <c r="L134" s="8">
        <v>2081.366</v>
      </c>
      <c r="M134" s="8">
        <v>2155.951</v>
      </c>
      <c r="N134" s="8">
        <v>2187.864</v>
      </c>
      <c r="O134" s="8">
        <v>2192.0430000000001</v>
      </c>
      <c r="P134" s="8">
        <v>2220.953</v>
      </c>
      <c r="Q134" s="8">
        <v>2267.5239999999999</v>
      </c>
      <c r="R134" s="8">
        <v>2220.0079999999998</v>
      </c>
      <c r="S134" s="8">
        <v>2276.4210000000003</v>
      </c>
      <c r="T134" s="8">
        <v>2307.634</v>
      </c>
      <c r="U134" s="8">
        <v>2278.0239999999999</v>
      </c>
      <c r="V134" s="8">
        <v>2398.0389999999998</v>
      </c>
      <c r="W134" s="8">
        <v>2286.473</v>
      </c>
      <c r="X134" s="8">
        <v>2019.451</v>
      </c>
      <c r="Y134" s="8">
        <v>1795.297</v>
      </c>
      <c r="Z134" s="8">
        <v>1584.058</v>
      </c>
      <c r="AB134" s="9"/>
    </row>
    <row r="135" spans="1:28" x14ac:dyDescent="0.25">
      <c r="A135" s="6">
        <v>41402</v>
      </c>
      <c r="B135" s="7">
        <f>SUM('Highland Falls'!_Day129)</f>
        <v>47770.680999999997</v>
      </c>
      <c r="C135" s="8">
        <v>1488.8230000000001</v>
      </c>
      <c r="D135" s="8">
        <v>1447.4179999999999</v>
      </c>
      <c r="E135" s="8">
        <v>1425.172</v>
      </c>
      <c r="F135" s="8">
        <v>1425.13</v>
      </c>
      <c r="G135" s="8">
        <v>1563.7719999999999</v>
      </c>
      <c r="H135" s="8">
        <v>1782.7179999999998</v>
      </c>
      <c r="I135" s="8">
        <v>1997.7719999999999</v>
      </c>
      <c r="J135" s="8">
        <v>2035.222</v>
      </c>
      <c r="K135" s="8">
        <v>2101.239</v>
      </c>
      <c r="L135" s="8">
        <v>2222.08</v>
      </c>
      <c r="M135" s="8">
        <v>2267.8530000000001</v>
      </c>
      <c r="N135" s="8">
        <v>2306.913</v>
      </c>
      <c r="O135" s="8">
        <v>2281.692</v>
      </c>
      <c r="P135" s="8">
        <v>2238.3760000000002</v>
      </c>
      <c r="Q135" s="8">
        <v>2259.0329999999999</v>
      </c>
      <c r="R135" s="8">
        <v>2245.0189999999998</v>
      </c>
      <c r="S135" s="8">
        <v>2339.5680000000002</v>
      </c>
      <c r="T135" s="8">
        <v>2290.2460000000001</v>
      </c>
      <c r="U135" s="8">
        <v>2284.1350000000002</v>
      </c>
      <c r="V135" s="8">
        <v>2318.1759999999999</v>
      </c>
      <c r="W135" s="8">
        <v>2212.5810000000001</v>
      </c>
      <c r="X135" s="8">
        <v>1979.5929999999998</v>
      </c>
      <c r="Y135" s="8">
        <v>1715.616</v>
      </c>
      <c r="Z135" s="8">
        <v>1542.5340000000001</v>
      </c>
      <c r="AB135" s="9"/>
    </row>
    <row r="136" spans="1:28" x14ac:dyDescent="0.25">
      <c r="A136" s="6">
        <v>41403</v>
      </c>
      <c r="B136" s="7">
        <f>SUM('Highland Falls'!_Day130)</f>
        <v>46790.666999999994</v>
      </c>
      <c r="C136" s="8">
        <v>1464.953</v>
      </c>
      <c r="D136" s="8">
        <v>1410.9199999999998</v>
      </c>
      <c r="E136" s="8">
        <v>1404.2560000000001</v>
      </c>
      <c r="F136" s="8">
        <v>1415.883</v>
      </c>
      <c r="G136" s="8">
        <v>1594.376</v>
      </c>
      <c r="H136" s="8">
        <v>1781.2130000000002</v>
      </c>
      <c r="I136" s="8">
        <v>1979.4110000000001</v>
      </c>
      <c r="J136" s="8">
        <v>2050.7269999999999</v>
      </c>
      <c r="K136" s="8">
        <v>2116.1489999999999</v>
      </c>
      <c r="L136" s="8">
        <v>2193.7089999999998</v>
      </c>
      <c r="M136" s="8">
        <v>2288.37</v>
      </c>
      <c r="N136" s="8">
        <v>2231.8589999999999</v>
      </c>
      <c r="O136" s="8">
        <v>2175.194</v>
      </c>
      <c r="P136" s="8">
        <v>2152.4299999999998</v>
      </c>
      <c r="Q136" s="8">
        <v>2144.6109999999999</v>
      </c>
      <c r="R136" s="8">
        <v>2151.1</v>
      </c>
      <c r="S136" s="8">
        <v>2183.1179999999999</v>
      </c>
      <c r="T136" s="8">
        <v>2188.3960000000002</v>
      </c>
      <c r="U136" s="8">
        <v>2213.6660000000002</v>
      </c>
      <c r="V136" s="8">
        <v>2316.538</v>
      </c>
      <c r="W136" s="8">
        <v>2195.9</v>
      </c>
      <c r="X136" s="8">
        <v>1925.896</v>
      </c>
      <c r="Y136" s="8">
        <v>1700.93</v>
      </c>
      <c r="Z136" s="8">
        <v>1511.0619999999999</v>
      </c>
      <c r="AB136" s="9"/>
    </row>
    <row r="137" spans="1:28" x14ac:dyDescent="0.25">
      <c r="A137" s="6">
        <v>41404</v>
      </c>
      <c r="B137" s="7">
        <f>SUM('Highland Falls'!_Day131)</f>
        <v>47842.053</v>
      </c>
      <c r="C137" s="8">
        <v>1439.375</v>
      </c>
      <c r="D137" s="8">
        <v>1408.8339999999998</v>
      </c>
      <c r="E137" s="8">
        <v>1390.7950000000001</v>
      </c>
      <c r="F137" s="8">
        <v>1386.077</v>
      </c>
      <c r="G137" s="8">
        <v>1507.5549999999998</v>
      </c>
      <c r="H137" s="8">
        <v>1686.825</v>
      </c>
      <c r="I137" s="8">
        <v>1885.0790000000002</v>
      </c>
      <c r="J137" s="8">
        <v>2020.249</v>
      </c>
      <c r="K137" s="8">
        <v>2065.308</v>
      </c>
      <c r="L137" s="8">
        <v>2167.473</v>
      </c>
      <c r="M137" s="8">
        <v>2273.6350000000002</v>
      </c>
      <c r="N137" s="8">
        <v>2278.7660000000001</v>
      </c>
      <c r="O137" s="8">
        <v>2280.3270000000002</v>
      </c>
      <c r="P137" s="8">
        <v>2292.4649999999997</v>
      </c>
      <c r="Q137" s="8">
        <v>2313.71</v>
      </c>
      <c r="R137" s="8">
        <v>2273.5509999999999</v>
      </c>
      <c r="S137" s="8">
        <v>2256.5619999999999</v>
      </c>
      <c r="T137" s="8">
        <v>2217.7260000000001</v>
      </c>
      <c r="U137" s="8">
        <v>2282.8960000000002</v>
      </c>
      <c r="V137" s="8">
        <v>2416.8690000000001</v>
      </c>
      <c r="W137" s="8">
        <v>2332.6379999999999</v>
      </c>
      <c r="X137" s="8">
        <v>2078.4679999999998</v>
      </c>
      <c r="Y137" s="8">
        <v>1890.8330000000001</v>
      </c>
      <c r="Z137" s="8">
        <v>1696.037</v>
      </c>
      <c r="AB137" s="9"/>
    </row>
    <row r="138" spans="1:28" x14ac:dyDescent="0.25">
      <c r="A138" s="6">
        <v>41405</v>
      </c>
      <c r="B138" s="7">
        <f>SUM('Highland Falls'!_Day132)</f>
        <v>47997.782000000007</v>
      </c>
      <c r="C138" s="8">
        <v>1589.0840000000001</v>
      </c>
      <c r="D138" s="8">
        <v>1516.5149999999999</v>
      </c>
      <c r="E138" s="8">
        <v>1478.386</v>
      </c>
      <c r="F138" s="8">
        <v>1477.49</v>
      </c>
      <c r="G138" s="8">
        <v>1512.28</v>
      </c>
      <c r="H138" s="8">
        <v>1536.087</v>
      </c>
      <c r="I138" s="8">
        <v>1700.6290000000001</v>
      </c>
      <c r="J138" s="8">
        <v>1926.6660000000002</v>
      </c>
      <c r="K138" s="8">
        <v>2073.7359999999999</v>
      </c>
      <c r="L138" s="8">
        <v>2181.9839999999999</v>
      </c>
      <c r="M138" s="8">
        <v>2234.799</v>
      </c>
      <c r="N138" s="8">
        <v>2297.7779999999998</v>
      </c>
      <c r="O138" s="8">
        <v>2247.819</v>
      </c>
      <c r="P138" s="8">
        <v>2285.9270000000001</v>
      </c>
      <c r="Q138" s="8">
        <v>2305.6949999999997</v>
      </c>
      <c r="R138" s="8">
        <v>2323.2860000000001</v>
      </c>
      <c r="S138" s="8">
        <v>2250.346</v>
      </c>
      <c r="T138" s="8">
        <v>2231.1309999999999</v>
      </c>
      <c r="U138" s="8">
        <v>2284.7579999999998</v>
      </c>
      <c r="V138" s="8">
        <v>2363.6689999999999</v>
      </c>
      <c r="W138" s="8">
        <v>2269.8269999999998</v>
      </c>
      <c r="X138" s="8">
        <v>2147.5160000000001</v>
      </c>
      <c r="Y138" s="8">
        <v>2001.3210000000001</v>
      </c>
      <c r="Z138" s="8">
        <v>1761.0529999999999</v>
      </c>
      <c r="AB138" s="9"/>
    </row>
    <row r="139" spans="1:28" x14ac:dyDescent="0.25">
      <c r="A139" s="6">
        <v>41406</v>
      </c>
      <c r="B139" s="7">
        <f>SUM('Highland Falls'!_Day133)</f>
        <v>44716.658000000003</v>
      </c>
      <c r="C139" s="8">
        <v>1612.1559999999999</v>
      </c>
      <c r="D139" s="8">
        <v>1537.62</v>
      </c>
      <c r="E139" s="8">
        <v>1474.249</v>
      </c>
      <c r="F139" s="8">
        <v>1474.6970000000001</v>
      </c>
      <c r="G139" s="8">
        <v>1516.6550000000002</v>
      </c>
      <c r="H139" s="8">
        <v>1532.9580000000001</v>
      </c>
      <c r="I139" s="8">
        <v>1645.7069999999999</v>
      </c>
      <c r="J139" s="8">
        <v>1833.559</v>
      </c>
      <c r="K139" s="8">
        <v>2001.65</v>
      </c>
      <c r="L139" s="8">
        <v>2094.7080000000001</v>
      </c>
      <c r="M139" s="8">
        <v>2110.241</v>
      </c>
      <c r="N139" s="8">
        <v>2096.3040000000001</v>
      </c>
      <c r="O139" s="8">
        <v>2058.9169999999999</v>
      </c>
      <c r="P139" s="8">
        <v>2032.0720000000001</v>
      </c>
      <c r="Q139" s="8">
        <v>2036.2159999999999</v>
      </c>
      <c r="R139" s="8">
        <v>2010.2670000000001</v>
      </c>
      <c r="S139" s="8">
        <v>2038.3719999999998</v>
      </c>
      <c r="T139" s="8">
        <v>2043.4189999999999</v>
      </c>
      <c r="U139" s="8">
        <v>2063.9639999999999</v>
      </c>
      <c r="V139" s="8">
        <v>2221.7649999999999</v>
      </c>
      <c r="W139" s="8">
        <v>2143.799</v>
      </c>
      <c r="X139" s="8">
        <v>1923.2849999999999</v>
      </c>
      <c r="Y139" s="8">
        <v>1693.6080000000002</v>
      </c>
      <c r="Z139" s="8">
        <v>1520.47</v>
      </c>
      <c r="AB139" s="9"/>
    </row>
    <row r="140" spans="1:28" x14ac:dyDescent="0.25">
      <c r="A140" s="6">
        <v>41407</v>
      </c>
      <c r="B140" s="7">
        <f>SUM('Highland Falls'!_Day134)</f>
        <v>45223.590999999993</v>
      </c>
      <c r="C140" s="8">
        <v>1427.4259999999999</v>
      </c>
      <c r="D140" s="8">
        <v>1378.356</v>
      </c>
      <c r="E140" s="8">
        <v>1372.826</v>
      </c>
      <c r="F140" s="8">
        <v>1382.472</v>
      </c>
      <c r="G140" s="8">
        <v>1509.41</v>
      </c>
      <c r="H140" s="8">
        <v>1713.761</v>
      </c>
      <c r="I140" s="8">
        <v>1897.1260000000002</v>
      </c>
      <c r="J140" s="8">
        <v>1954.3439999999998</v>
      </c>
      <c r="K140" s="8">
        <v>1949.1779999999999</v>
      </c>
      <c r="L140" s="8">
        <v>2067.0160000000001</v>
      </c>
      <c r="M140" s="8">
        <v>2094.799</v>
      </c>
      <c r="N140" s="8">
        <v>2117.0659999999998</v>
      </c>
      <c r="O140" s="8">
        <v>2075.9480000000003</v>
      </c>
      <c r="P140" s="8">
        <v>2087.4139999999998</v>
      </c>
      <c r="Q140" s="8">
        <v>2058.098</v>
      </c>
      <c r="R140" s="8">
        <v>2079.2869999999998</v>
      </c>
      <c r="S140" s="8">
        <v>2105.047</v>
      </c>
      <c r="T140" s="8">
        <v>2170.973</v>
      </c>
      <c r="U140" s="8">
        <v>2183.2020000000002</v>
      </c>
      <c r="V140" s="8">
        <v>2288.1529999999998</v>
      </c>
      <c r="W140" s="8">
        <v>2203.0120000000002</v>
      </c>
      <c r="X140" s="8">
        <v>1904.056</v>
      </c>
      <c r="Y140" s="8">
        <v>1685.74</v>
      </c>
      <c r="Z140" s="8">
        <v>1518.8809999999999</v>
      </c>
      <c r="AB140" s="9"/>
    </row>
    <row r="141" spans="1:28" x14ac:dyDescent="0.25">
      <c r="A141" s="6">
        <v>41408</v>
      </c>
      <c r="B141" s="7">
        <f>SUM('Highland Falls'!_Day135)</f>
        <v>44993.739000000009</v>
      </c>
      <c r="C141" s="8">
        <v>1439.606</v>
      </c>
      <c r="D141" s="8">
        <v>1397.277</v>
      </c>
      <c r="E141" s="8">
        <v>1376.27</v>
      </c>
      <c r="F141" s="8">
        <v>1397.9560000000001</v>
      </c>
      <c r="G141" s="8">
        <v>1539.1389999999999</v>
      </c>
      <c r="H141" s="8">
        <v>1737.288</v>
      </c>
      <c r="I141" s="8">
        <v>1912.1059999999998</v>
      </c>
      <c r="J141" s="8">
        <v>1988.665</v>
      </c>
      <c r="K141" s="8">
        <v>1990.3589999999999</v>
      </c>
      <c r="L141" s="8">
        <v>2085.9859999999999</v>
      </c>
      <c r="M141" s="8">
        <v>2040.241</v>
      </c>
      <c r="N141" s="8">
        <v>2066.8199999999997</v>
      </c>
      <c r="O141" s="8">
        <v>2048.3119999999999</v>
      </c>
      <c r="P141" s="8">
        <v>2028.18</v>
      </c>
      <c r="Q141" s="8">
        <v>2061.0100000000002</v>
      </c>
      <c r="R141" s="8">
        <v>2033.4789999999998</v>
      </c>
      <c r="S141" s="8">
        <v>2057.9229999999998</v>
      </c>
      <c r="T141" s="8">
        <v>2104.2489999999998</v>
      </c>
      <c r="U141" s="8">
        <v>2144.94</v>
      </c>
      <c r="V141" s="8">
        <v>2243.9969999999998</v>
      </c>
      <c r="W141" s="8">
        <v>2170.7350000000001</v>
      </c>
      <c r="X141" s="8">
        <v>1903.6010000000001</v>
      </c>
      <c r="Y141" s="8">
        <v>1702.085</v>
      </c>
      <c r="Z141" s="8">
        <v>1523.5149999999999</v>
      </c>
      <c r="AB141" s="9"/>
    </row>
    <row r="142" spans="1:28" x14ac:dyDescent="0.25">
      <c r="A142" s="6">
        <v>41409</v>
      </c>
      <c r="B142" s="7">
        <f>SUM('Highland Falls'!_Day136)</f>
        <v>46142.081999999988</v>
      </c>
      <c r="C142" s="8">
        <v>1436.26</v>
      </c>
      <c r="D142" s="8">
        <v>1397.221</v>
      </c>
      <c r="E142" s="8">
        <v>1383.8020000000001</v>
      </c>
      <c r="F142" s="8">
        <v>1407.6510000000001</v>
      </c>
      <c r="G142" s="8">
        <v>1516.0740000000001</v>
      </c>
      <c r="H142" s="8">
        <v>1718.857</v>
      </c>
      <c r="I142" s="8">
        <v>1905.0150000000001</v>
      </c>
      <c r="J142" s="8">
        <v>2033.1569999999999</v>
      </c>
      <c r="K142" s="8">
        <v>2072.931</v>
      </c>
      <c r="L142" s="8">
        <v>2137.415</v>
      </c>
      <c r="M142" s="8">
        <v>2210.3969999999999</v>
      </c>
      <c r="N142" s="8">
        <v>2207.87</v>
      </c>
      <c r="O142" s="8">
        <v>2147.0120000000002</v>
      </c>
      <c r="P142" s="8">
        <v>2172.2049999999999</v>
      </c>
      <c r="Q142" s="8">
        <v>2166.0450000000001</v>
      </c>
      <c r="R142" s="8">
        <v>2109.2469999999998</v>
      </c>
      <c r="S142" s="8">
        <v>2180.6750000000002</v>
      </c>
      <c r="T142" s="8">
        <v>2169.895</v>
      </c>
      <c r="U142" s="8">
        <v>2183.1320000000001</v>
      </c>
      <c r="V142" s="8">
        <v>2235.2330000000002</v>
      </c>
      <c r="W142" s="8">
        <v>2168.509</v>
      </c>
      <c r="X142" s="8">
        <v>1946.3010000000002</v>
      </c>
      <c r="Y142" s="8">
        <v>1720.0259999999998</v>
      </c>
      <c r="Z142" s="8">
        <v>1517.152</v>
      </c>
      <c r="AB142" s="9"/>
    </row>
    <row r="143" spans="1:28" x14ac:dyDescent="0.25">
      <c r="A143" s="6">
        <v>41410</v>
      </c>
      <c r="B143" s="7">
        <f>SUM('Highland Falls'!_Day137)</f>
        <v>47064.472000000009</v>
      </c>
      <c r="C143" s="8">
        <v>1449.1819999999998</v>
      </c>
      <c r="D143" s="8">
        <v>1393.8679999999999</v>
      </c>
      <c r="E143" s="8">
        <v>1376.2630000000001</v>
      </c>
      <c r="F143" s="8">
        <v>1400.462</v>
      </c>
      <c r="G143" s="8">
        <v>1524.194</v>
      </c>
      <c r="H143" s="8">
        <v>1741.145</v>
      </c>
      <c r="I143" s="8">
        <v>1924.664</v>
      </c>
      <c r="J143" s="8">
        <v>1974.5809999999999</v>
      </c>
      <c r="K143" s="8">
        <v>2047.85</v>
      </c>
      <c r="L143" s="8">
        <v>2141.1320000000001</v>
      </c>
      <c r="M143" s="8">
        <v>2201.2129999999997</v>
      </c>
      <c r="N143" s="8">
        <v>2219.6509999999998</v>
      </c>
      <c r="O143" s="8">
        <v>2234.2600000000002</v>
      </c>
      <c r="P143" s="8">
        <v>2254.0419999999999</v>
      </c>
      <c r="Q143" s="8">
        <v>2240.1260000000002</v>
      </c>
      <c r="R143" s="8">
        <v>2204.6010000000001</v>
      </c>
      <c r="S143" s="8">
        <v>2264.8919999999998</v>
      </c>
      <c r="T143" s="8">
        <v>2230.3119999999999</v>
      </c>
      <c r="U143" s="8">
        <v>2255.2599999999998</v>
      </c>
      <c r="V143" s="8">
        <v>2320.444</v>
      </c>
      <c r="W143" s="8">
        <v>2269.855</v>
      </c>
      <c r="X143" s="8">
        <v>2029.636</v>
      </c>
      <c r="Y143" s="8">
        <v>1772.701</v>
      </c>
      <c r="Z143" s="8">
        <v>1594.1379999999999</v>
      </c>
      <c r="AB143" s="9"/>
    </row>
    <row r="144" spans="1:28" x14ac:dyDescent="0.25">
      <c r="A144" s="6">
        <v>41411</v>
      </c>
      <c r="B144" s="7">
        <f>SUM('Highland Falls'!_Day138)</f>
        <v>46606.504000000001</v>
      </c>
      <c r="C144" s="8">
        <v>1486.345</v>
      </c>
      <c r="D144" s="8">
        <v>1406.7550000000001</v>
      </c>
      <c r="E144" s="8">
        <v>1415.5889999999999</v>
      </c>
      <c r="F144" s="8">
        <v>1428.07</v>
      </c>
      <c r="G144" s="8">
        <v>1514.002</v>
      </c>
      <c r="H144" s="8">
        <v>1696.2259999999999</v>
      </c>
      <c r="I144" s="8">
        <v>1912.9109999999998</v>
      </c>
      <c r="J144" s="8">
        <v>1960.8820000000001</v>
      </c>
      <c r="K144" s="8">
        <v>2021.25</v>
      </c>
      <c r="L144" s="8">
        <v>2113.4259999999999</v>
      </c>
      <c r="M144" s="8">
        <v>2127.6709999999998</v>
      </c>
      <c r="N144" s="8">
        <v>2196.67</v>
      </c>
      <c r="O144" s="8">
        <v>2180.9549999999999</v>
      </c>
      <c r="P144" s="8">
        <v>2217.4459999999999</v>
      </c>
      <c r="Q144" s="8">
        <v>2244.5010000000002</v>
      </c>
      <c r="R144" s="8">
        <v>2235.415</v>
      </c>
      <c r="S144" s="8">
        <v>2202.41</v>
      </c>
      <c r="T144" s="8">
        <v>2156.1120000000001</v>
      </c>
      <c r="U144" s="8">
        <v>2171.7429999999999</v>
      </c>
      <c r="V144" s="8">
        <v>2256.1840000000002</v>
      </c>
      <c r="W144" s="8">
        <v>2235.422</v>
      </c>
      <c r="X144" s="8">
        <v>1996.778</v>
      </c>
      <c r="Y144" s="8">
        <v>1797.2080000000001</v>
      </c>
      <c r="Z144" s="8">
        <v>1632.5329999999999</v>
      </c>
      <c r="AB144" s="9"/>
    </row>
    <row r="145" spans="1:28" x14ac:dyDescent="0.25">
      <c r="A145" s="6">
        <v>41412</v>
      </c>
      <c r="B145" s="7">
        <f>SUM('Highland Falls'!_Day139)</f>
        <v>44885.693999999989</v>
      </c>
      <c r="C145" s="8">
        <v>1528.52</v>
      </c>
      <c r="D145" s="8">
        <v>1475.684</v>
      </c>
      <c r="E145" s="8">
        <v>1430.8700000000001</v>
      </c>
      <c r="F145" s="8">
        <v>1428.7279999999998</v>
      </c>
      <c r="G145" s="8">
        <v>1429.491</v>
      </c>
      <c r="H145" s="8">
        <v>1472.2820000000002</v>
      </c>
      <c r="I145" s="8">
        <v>1631.4549999999999</v>
      </c>
      <c r="J145" s="8">
        <v>1877.1129999999998</v>
      </c>
      <c r="K145" s="8">
        <v>1949.605</v>
      </c>
      <c r="L145" s="8">
        <v>2004.8489999999999</v>
      </c>
      <c r="M145" s="8">
        <v>2084.0610000000001</v>
      </c>
      <c r="N145" s="8">
        <v>2135.6929999999998</v>
      </c>
      <c r="O145" s="8">
        <v>2127.741</v>
      </c>
      <c r="P145" s="8">
        <v>2100.5810000000001</v>
      </c>
      <c r="Q145" s="8">
        <v>2020.4870000000001</v>
      </c>
      <c r="R145" s="8">
        <v>2057.9369999999999</v>
      </c>
      <c r="S145" s="8">
        <v>2113.2580000000003</v>
      </c>
      <c r="T145" s="8">
        <v>2047.759</v>
      </c>
      <c r="U145" s="8">
        <v>2080.5749999999998</v>
      </c>
      <c r="V145" s="8">
        <v>2163.203</v>
      </c>
      <c r="W145" s="8">
        <v>2134.7130000000002</v>
      </c>
      <c r="X145" s="8">
        <v>2022.405</v>
      </c>
      <c r="Y145" s="8">
        <v>1863.9459999999999</v>
      </c>
      <c r="Z145" s="8">
        <v>1704.7380000000001</v>
      </c>
      <c r="AB145" s="9"/>
    </row>
    <row r="146" spans="1:28" x14ac:dyDescent="0.25">
      <c r="A146" s="6">
        <v>41413</v>
      </c>
      <c r="B146" s="7">
        <f>SUM('Highland Falls'!_Day140)</f>
        <v>46113.871999999996</v>
      </c>
      <c r="C146" s="8">
        <v>1570.8630000000001</v>
      </c>
      <c r="D146" s="8">
        <v>1500.366</v>
      </c>
      <c r="E146" s="8">
        <v>1470.63</v>
      </c>
      <c r="F146" s="8">
        <v>1452.1849999999999</v>
      </c>
      <c r="G146" s="8">
        <v>1487.7170000000001</v>
      </c>
      <c r="H146" s="8">
        <v>1507.002</v>
      </c>
      <c r="I146" s="8">
        <v>1617.644</v>
      </c>
      <c r="J146" s="8">
        <v>1850.7370000000001</v>
      </c>
      <c r="K146" s="8">
        <v>2020.9559999999999</v>
      </c>
      <c r="L146" s="8">
        <v>2123.2960000000003</v>
      </c>
      <c r="M146" s="8">
        <v>2157.7080000000001</v>
      </c>
      <c r="N146" s="8">
        <v>2213.8620000000001</v>
      </c>
      <c r="O146" s="8">
        <v>2218.3980000000001</v>
      </c>
      <c r="P146" s="8">
        <v>2181.9279999999999</v>
      </c>
      <c r="Q146" s="8">
        <v>2167.2489999999998</v>
      </c>
      <c r="R146" s="8">
        <v>2204.125</v>
      </c>
      <c r="S146" s="8">
        <v>2221.7579999999998</v>
      </c>
      <c r="T146" s="8">
        <v>2236.5070000000001</v>
      </c>
      <c r="U146" s="8">
        <v>2203.67</v>
      </c>
      <c r="V146" s="8">
        <v>2296.8119999999999</v>
      </c>
      <c r="W146" s="8">
        <v>2158.0230000000001</v>
      </c>
      <c r="X146" s="8">
        <v>1945.8109999999999</v>
      </c>
      <c r="Y146" s="8">
        <v>1742.9929999999999</v>
      </c>
      <c r="Z146" s="8">
        <v>1563.6320000000001</v>
      </c>
      <c r="AB146" s="9"/>
    </row>
    <row r="147" spans="1:28" x14ac:dyDescent="0.25">
      <c r="A147" s="6">
        <v>41414</v>
      </c>
      <c r="B147" s="7">
        <f>SUM('Highland Falls'!_Day141)</f>
        <v>49144.13700000001</v>
      </c>
      <c r="C147" s="8">
        <v>1449.5040000000001</v>
      </c>
      <c r="D147" s="8">
        <v>1407.077</v>
      </c>
      <c r="E147" s="8">
        <v>1377.32</v>
      </c>
      <c r="F147" s="8">
        <v>1408.7360000000001</v>
      </c>
      <c r="G147" s="8">
        <v>1521.296</v>
      </c>
      <c r="H147" s="8">
        <v>1711.857</v>
      </c>
      <c r="I147" s="8">
        <v>1956.3530000000001</v>
      </c>
      <c r="J147" s="8">
        <v>2028.8590000000002</v>
      </c>
      <c r="K147" s="8">
        <v>2052.2739999999999</v>
      </c>
      <c r="L147" s="8">
        <v>2154.607</v>
      </c>
      <c r="M147" s="8">
        <v>2223.991</v>
      </c>
      <c r="N147" s="8">
        <v>2239.5659999999998</v>
      </c>
      <c r="O147" s="8">
        <v>2273.4810000000002</v>
      </c>
      <c r="P147" s="8">
        <v>2327.1289999999999</v>
      </c>
      <c r="Q147" s="8">
        <v>2349.277</v>
      </c>
      <c r="R147" s="8">
        <v>2387.3429999999998</v>
      </c>
      <c r="S147" s="8">
        <v>2442.4749999999999</v>
      </c>
      <c r="T147" s="8">
        <v>2466.6039999999998</v>
      </c>
      <c r="U147" s="8">
        <v>2447.991</v>
      </c>
      <c r="V147" s="8">
        <v>2555.105</v>
      </c>
      <c r="W147" s="8">
        <v>2480.4430000000002</v>
      </c>
      <c r="X147" s="8">
        <v>2205.0909999999999</v>
      </c>
      <c r="Y147" s="8">
        <v>1951.201</v>
      </c>
      <c r="Z147" s="8">
        <v>1726.557</v>
      </c>
      <c r="AB147" s="9"/>
    </row>
    <row r="148" spans="1:28" x14ac:dyDescent="0.25">
      <c r="A148" s="6">
        <v>41415</v>
      </c>
      <c r="B148" s="7">
        <f>SUM('Highland Falls'!_Day142)</f>
        <v>60655.735000000008</v>
      </c>
      <c r="C148" s="8">
        <v>1616.6220000000001</v>
      </c>
      <c r="D148" s="8">
        <v>1554.5740000000001</v>
      </c>
      <c r="E148" s="8">
        <v>1521.9189999999999</v>
      </c>
      <c r="F148" s="8">
        <v>1535.6179999999999</v>
      </c>
      <c r="G148" s="8">
        <v>1675.114</v>
      </c>
      <c r="H148" s="8">
        <v>1851.0239999999999</v>
      </c>
      <c r="I148" s="8">
        <v>2054.5419999999999</v>
      </c>
      <c r="J148" s="8">
        <v>2208.3389999999999</v>
      </c>
      <c r="K148" s="8">
        <v>2430.2460000000001</v>
      </c>
      <c r="L148" s="8">
        <v>2546.6280000000002</v>
      </c>
      <c r="M148" s="8">
        <v>2672.39</v>
      </c>
      <c r="N148" s="8">
        <v>2818.7529999999997</v>
      </c>
      <c r="O148" s="8">
        <v>2908.2550000000001</v>
      </c>
      <c r="P148" s="8">
        <v>3044.6009999999997</v>
      </c>
      <c r="Q148" s="8">
        <v>3102.5680000000002</v>
      </c>
      <c r="R148" s="8">
        <v>3091.2350000000001</v>
      </c>
      <c r="S148" s="8">
        <v>3228.1410000000001</v>
      </c>
      <c r="T148" s="8">
        <v>3262.9030000000002</v>
      </c>
      <c r="U148" s="8">
        <v>3245.0740000000001</v>
      </c>
      <c r="V148" s="8">
        <v>3295.18</v>
      </c>
      <c r="W148" s="8">
        <v>3261.3070000000002</v>
      </c>
      <c r="X148" s="8">
        <v>2898.252</v>
      </c>
      <c r="Y148" s="8">
        <v>2546.152</v>
      </c>
      <c r="Z148" s="8">
        <v>2286.2980000000002</v>
      </c>
      <c r="AB148" s="9"/>
    </row>
    <row r="149" spans="1:28" x14ac:dyDescent="0.25">
      <c r="A149" s="6">
        <v>41416</v>
      </c>
      <c r="B149" s="7">
        <f>SUM('Highland Falls'!_Day143)</f>
        <v>59954.187999999995</v>
      </c>
      <c r="C149" s="8">
        <v>2108.5050000000001</v>
      </c>
      <c r="D149" s="8">
        <v>2008.251</v>
      </c>
      <c r="E149" s="8">
        <v>1967.6369999999999</v>
      </c>
      <c r="F149" s="8">
        <v>1967.4970000000001</v>
      </c>
      <c r="G149" s="8">
        <v>2045.316</v>
      </c>
      <c r="H149" s="8">
        <v>2154.0749999999998</v>
      </c>
      <c r="I149" s="8">
        <v>2301.5230000000001</v>
      </c>
      <c r="J149" s="8">
        <v>2360.2950000000001</v>
      </c>
      <c r="K149" s="8">
        <v>2373.98</v>
      </c>
      <c r="L149" s="8">
        <v>2487.59</v>
      </c>
      <c r="M149" s="8">
        <v>2509.3319999999999</v>
      </c>
      <c r="N149" s="8">
        <v>2555.9380000000001</v>
      </c>
      <c r="O149" s="8">
        <v>2597.049</v>
      </c>
      <c r="P149" s="8">
        <v>2692.0950000000003</v>
      </c>
      <c r="Q149" s="8">
        <v>2801.5540000000001</v>
      </c>
      <c r="R149" s="8">
        <v>2908.7450000000003</v>
      </c>
      <c r="S149" s="8">
        <v>3024.2730000000001</v>
      </c>
      <c r="T149" s="8">
        <v>3003.6089999999999</v>
      </c>
      <c r="U149" s="8">
        <v>2950.5839999999998</v>
      </c>
      <c r="V149" s="8">
        <v>3040.9119999999998</v>
      </c>
      <c r="W149" s="8">
        <v>2950.4859999999999</v>
      </c>
      <c r="X149" s="8">
        <v>2660.4409999999998</v>
      </c>
      <c r="Y149" s="8">
        <v>2364.6210000000001</v>
      </c>
      <c r="Z149" s="8">
        <v>2119.88</v>
      </c>
      <c r="AB149" s="9"/>
    </row>
    <row r="150" spans="1:28" x14ac:dyDescent="0.25">
      <c r="A150" s="6">
        <v>41417</v>
      </c>
      <c r="B150" s="7">
        <f>SUM('Highland Falls'!_Day144)</f>
        <v>58774.163000000008</v>
      </c>
      <c r="C150" s="8">
        <v>1942.857</v>
      </c>
      <c r="D150" s="8">
        <v>1851.4369999999999</v>
      </c>
      <c r="E150" s="8">
        <v>1813.7350000000001</v>
      </c>
      <c r="F150" s="8">
        <v>1843.4080000000001</v>
      </c>
      <c r="G150" s="8">
        <v>1984.423</v>
      </c>
      <c r="H150" s="8">
        <v>2165.6109999999999</v>
      </c>
      <c r="I150" s="8">
        <v>2372.174</v>
      </c>
      <c r="J150" s="8">
        <v>2476.2080000000001</v>
      </c>
      <c r="K150" s="8">
        <v>2568.3629999999998</v>
      </c>
      <c r="L150" s="8">
        <v>2716.7349999999997</v>
      </c>
      <c r="M150" s="8">
        <v>2787.5329999999999</v>
      </c>
      <c r="N150" s="8">
        <v>2780.9180000000001</v>
      </c>
      <c r="O150" s="8">
        <v>2751.616</v>
      </c>
      <c r="P150" s="8">
        <v>2727.326</v>
      </c>
      <c r="Q150" s="8">
        <v>2719.8290000000002</v>
      </c>
      <c r="R150" s="8">
        <v>2725.4849999999997</v>
      </c>
      <c r="S150" s="8">
        <v>2818.7670000000003</v>
      </c>
      <c r="T150" s="8">
        <v>2841.7620000000002</v>
      </c>
      <c r="U150" s="8">
        <v>2808.8620000000001</v>
      </c>
      <c r="V150" s="8">
        <v>2865.1910000000003</v>
      </c>
      <c r="W150" s="8">
        <v>2689.9809999999998</v>
      </c>
      <c r="X150" s="8">
        <v>2426.375</v>
      </c>
      <c r="Y150" s="8">
        <v>2164.9319999999998</v>
      </c>
      <c r="Z150" s="8">
        <v>1930.635</v>
      </c>
      <c r="AB150" s="9"/>
    </row>
    <row r="151" spans="1:28" x14ac:dyDescent="0.25">
      <c r="A151" s="6">
        <v>41418</v>
      </c>
      <c r="B151" s="7">
        <f>SUM('Highland Falls'!_Day145)</f>
        <v>51184.580999999998</v>
      </c>
      <c r="C151" s="8">
        <v>1786.4560000000001</v>
      </c>
      <c r="D151" s="8">
        <v>1701.7069999999999</v>
      </c>
      <c r="E151" s="8">
        <v>1680.7909999999999</v>
      </c>
      <c r="F151" s="8">
        <v>1670.634</v>
      </c>
      <c r="G151" s="8">
        <v>1794.961</v>
      </c>
      <c r="H151" s="8">
        <v>1970.3319999999999</v>
      </c>
      <c r="I151" s="8">
        <v>2262.2600000000002</v>
      </c>
      <c r="J151" s="8">
        <v>2284.877</v>
      </c>
      <c r="K151" s="8">
        <v>2303.7139999999999</v>
      </c>
      <c r="L151" s="8">
        <v>2369.6610000000001</v>
      </c>
      <c r="M151" s="8">
        <v>2393.1880000000001</v>
      </c>
      <c r="N151" s="8">
        <v>2380.6790000000001</v>
      </c>
      <c r="O151" s="8">
        <v>2439.9059999999999</v>
      </c>
      <c r="P151" s="8">
        <v>2405.9839999999999</v>
      </c>
      <c r="Q151" s="8">
        <v>2370.9490000000001</v>
      </c>
      <c r="R151" s="8">
        <v>2300.627</v>
      </c>
      <c r="S151" s="8">
        <v>2347.3029999999999</v>
      </c>
      <c r="T151" s="8">
        <v>2285.5419999999999</v>
      </c>
      <c r="U151" s="8">
        <v>2250.7660000000001</v>
      </c>
      <c r="V151" s="8">
        <v>2311.7640000000001</v>
      </c>
      <c r="W151" s="8">
        <v>2234.596</v>
      </c>
      <c r="X151" s="8">
        <v>2066.4700000000003</v>
      </c>
      <c r="Y151" s="8">
        <v>1879.5909999999999</v>
      </c>
      <c r="Z151" s="8">
        <v>1691.8230000000001</v>
      </c>
      <c r="AB151" s="9"/>
    </row>
    <row r="152" spans="1:28" x14ac:dyDescent="0.25">
      <c r="A152" s="6">
        <v>41419</v>
      </c>
      <c r="B152" s="7">
        <f>SUM('Highland Falls'!_Day146)</f>
        <v>44543.561999999998</v>
      </c>
      <c r="C152" s="8">
        <v>1491.1890000000001</v>
      </c>
      <c r="D152" s="8">
        <v>1426.712</v>
      </c>
      <c r="E152" s="8">
        <v>1409.52</v>
      </c>
      <c r="F152" s="8">
        <v>1432.865</v>
      </c>
      <c r="G152" s="8">
        <v>1498.5880000000002</v>
      </c>
      <c r="H152" s="8">
        <v>1567.615</v>
      </c>
      <c r="I152" s="8">
        <v>1716.4070000000002</v>
      </c>
      <c r="J152" s="8">
        <v>1874.2149999999999</v>
      </c>
      <c r="K152" s="8">
        <v>1995</v>
      </c>
      <c r="L152" s="8">
        <v>2036.8389999999999</v>
      </c>
      <c r="M152" s="8">
        <v>2087.2249999999999</v>
      </c>
      <c r="N152" s="8">
        <v>2081.6949999999997</v>
      </c>
      <c r="O152" s="8">
        <v>2049.2290000000003</v>
      </c>
      <c r="P152" s="8">
        <v>2016.0909999999999</v>
      </c>
      <c r="Q152" s="8">
        <v>1998.549</v>
      </c>
      <c r="R152" s="8">
        <v>1989.3579999999999</v>
      </c>
      <c r="S152" s="8">
        <v>2017.2739999999999</v>
      </c>
      <c r="T152" s="8">
        <v>2035.0820000000001</v>
      </c>
      <c r="U152" s="8">
        <v>2094.2530000000002</v>
      </c>
      <c r="V152" s="8">
        <v>2213.4560000000001</v>
      </c>
      <c r="W152" s="8">
        <v>2150.1410000000001</v>
      </c>
      <c r="X152" s="8">
        <v>1985.3330000000001</v>
      </c>
      <c r="Y152" s="8">
        <v>1789.9139999999998</v>
      </c>
      <c r="Z152" s="8">
        <v>1587.0119999999999</v>
      </c>
      <c r="AB152" s="9"/>
    </row>
    <row r="153" spans="1:28" x14ac:dyDescent="0.25">
      <c r="A153" s="6">
        <v>41420</v>
      </c>
      <c r="B153" s="7">
        <f>SUM('Highland Falls'!_Day147)</f>
        <v>44263.443000000014</v>
      </c>
      <c r="C153" s="8">
        <v>1574.6219999999998</v>
      </c>
      <c r="D153" s="8">
        <v>1505.798</v>
      </c>
      <c r="E153" s="8">
        <v>1470.4970000000001</v>
      </c>
      <c r="F153" s="8">
        <v>1444.9399999999998</v>
      </c>
      <c r="G153" s="8">
        <v>1471.799</v>
      </c>
      <c r="H153" s="8">
        <v>1548.925</v>
      </c>
      <c r="I153" s="8">
        <v>1654.9259999999999</v>
      </c>
      <c r="J153" s="8">
        <v>1826.027</v>
      </c>
      <c r="K153" s="8">
        <v>1972.768</v>
      </c>
      <c r="L153" s="8">
        <v>1997.982</v>
      </c>
      <c r="M153" s="8">
        <v>2045.3509999999999</v>
      </c>
      <c r="N153" s="8">
        <v>2069.326</v>
      </c>
      <c r="O153" s="8">
        <v>2071.3139999999999</v>
      </c>
      <c r="P153" s="8">
        <v>2041.4589999999998</v>
      </c>
      <c r="Q153" s="8">
        <v>2015.895</v>
      </c>
      <c r="R153" s="8">
        <v>2020.1860000000001</v>
      </c>
      <c r="S153" s="8">
        <v>2054.6260000000002</v>
      </c>
      <c r="T153" s="8">
        <v>2013.55</v>
      </c>
      <c r="U153" s="8">
        <v>1978.319</v>
      </c>
      <c r="V153" s="8">
        <v>2063.8240000000001</v>
      </c>
      <c r="W153" s="8">
        <v>2069.7599999999998</v>
      </c>
      <c r="X153" s="8">
        <v>1946.105</v>
      </c>
      <c r="Y153" s="8">
        <v>1795.5630000000001</v>
      </c>
      <c r="Z153" s="8">
        <v>1609.8809999999999</v>
      </c>
      <c r="AB153" s="9"/>
    </row>
    <row r="154" spans="1:28" x14ac:dyDescent="0.25">
      <c r="A154" s="6">
        <v>41421</v>
      </c>
      <c r="B154" s="7">
        <f>SUM('Highland Falls'!_Day148)</f>
        <v>44310.930999999997</v>
      </c>
      <c r="C154" s="8">
        <v>1519.3150000000001</v>
      </c>
      <c r="D154" s="8">
        <v>1469.7550000000001</v>
      </c>
      <c r="E154" s="8">
        <v>1416.4849999999999</v>
      </c>
      <c r="F154" s="8">
        <v>1390.0319999999999</v>
      </c>
      <c r="G154" s="8">
        <v>1417.22</v>
      </c>
      <c r="H154" s="8">
        <v>1457.883</v>
      </c>
      <c r="I154" s="8">
        <v>1581.1110000000001</v>
      </c>
      <c r="J154" s="8">
        <v>1735.7619999999999</v>
      </c>
      <c r="K154" s="8">
        <v>1955.9119999999998</v>
      </c>
      <c r="L154" s="8">
        <v>2116.5970000000002</v>
      </c>
      <c r="M154" s="8">
        <v>2142.1680000000001</v>
      </c>
      <c r="N154" s="8">
        <v>2118.5360000000001</v>
      </c>
      <c r="O154" s="8">
        <v>2086.1959999999999</v>
      </c>
      <c r="P154" s="8">
        <v>2064.846</v>
      </c>
      <c r="Q154" s="8">
        <v>2036.23</v>
      </c>
      <c r="R154" s="8">
        <v>2067.31</v>
      </c>
      <c r="S154" s="8">
        <v>2088.779</v>
      </c>
      <c r="T154" s="8">
        <v>2079.9589999999998</v>
      </c>
      <c r="U154" s="8">
        <v>2074.2049999999999</v>
      </c>
      <c r="V154" s="8">
        <v>2151.8139999999999</v>
      </c>
      <c r="W154" s="8">
        <v>2139.6549999999997</v>
      </c>
      <c r="X154" s="8">
        <v>1933.8130000000001</v>
      </c>
      <c r="Y154" s="8">
        <v>1715.84</v>
      </c>
      <c r="Z154" s="8">
        <v>1551.5079999999998</v>
      </c>
      <c r="AB154" s="9"/>
    </row>
    <row r="155" spans="1:28" x14ac:dyDescent="0.25">
      <c r="A155" s="6">
        <v>41422</v>
      </c>
      <c r="B155" s="7">
        <f>SUM('Highland Falls'!_Day149)</f>
        <v>46857.930000000008</v>
      </c>
      <c r="C155" s="8">
        <v>1464.2529999999999</v>
      </c>
      <c r="D155" s="8">
        <v>1431.2269999999999</v>
      </c>
      <c r="E155" s="8">
        <v>1408.9739999999999</v>
      </c>
      <c r="F155" s="8">
        <v>1389.1219999999998</v>
      </c>
      <c r="G155" s="8">
        <v>1505.6510000000001</v>
      </c>
      <c r="H155" s="8">
        <v>1689.576</v>
      </c>
      <c r="I155" s="8">
        <v>1868.0829999999999</v>
      </c>
      <c r="J155" s="8">
        <v>1960.4270000000001</v>
      </c>
      <c r="K155" s="8">
        <v>2019.4159999999999</v>
      </c>
      <c r="L155" s="8">
        <v>2100.8049999999998</v>
      </c>
      <c r="M155" s="8">
        <v>2158.2049999999999</v>
      </c>
      <c r="N155" s="8">
        <v>2199.7849999999999</v>
      </c>
      <c r="O155" s="8">
        <v>2198.4269999999997</v>
      </c>
      <c r="P155" s="8">
        <v>2170.7840000000001</v>
      </c>
      <c r="Q155" s="8">
        <v>2204.9859999999999</v>
      </c>
      <c r="R155" s="8">
        <v>2241.9740000000002</v>
      </c>
      <c r="S155" s="8">
        <v>2390.6469999999999</v>
      </c>
      <c r="T155" s="8">
        <v>2349.34</v>
      </c>
      <c r="U155" s="8">
        <v>2374.2599999999998</v>
      </c>
      <c r="V155" s="8">
        <v>2349.5639999999999</v>
      </c>
      <c r="W155" s="8">
        <v>2146.123</v>
      </c>
      <c r="X155" s="8">
        <v>1942.9270000000001</v>
      </c>
      <c r="Y155" s="8">
        <v>1731.163</v>
      </c>
      <c r="Z155" s="8">
        <v>1562.211</v>
      </c>
      <c r="AB155" s="9"/>
    </row>
    <row r="156" spans="1:28" x14ac:dyDescent="0.25">
      <c r="A156" s="6">
        <v>41423</v>
      </c>
      <c r="B156" s="7">
        <f>SUM('Highland Falls'!_Day150)</f>
        <v>50796.011000000006</v>
      </c>
      <c r="C156" s="8">
        <v>1489.299</v>
      </c>
      <c r="D156" s="8">
        <v>1420.076</v>
      </c>
      <c r="E156" s="8">
        <v>1410.36</v>
      </c>
      <c r="F156" s="8">
        <v>1415.4069999999999</v>
      </c>
      <c r="G156" s="8">
        <v>1546.951</v>
      </c>
      <c r="H156" s="8">
        <v>1756.202</v>
      </c>
      <c r="I156" s="8">
        <v>1935.626</v>
      </c>
      <c r="J156" s="8">
        <v>2033.0730000000001</v>
      </c>
      <c r="K156" s="8">
        <v>2098.866</v>
      </c>
      <c r="L156" s="8">
        <v>2218.0129999999999</v>
      </c>
      <c r="M156" s="8">
        <v>2237.7600000000002</v>
      </c>
      <c r="N156" s="8">
        <v>2268.308</v>
      </c>
      <c r="O156" s="8">
        <v>2271.4580000000001</v>
      </c>
      <c r="P156" s="8">
        <v>2340.66</v>
      </c>
      <c r="Q156" s="8">
        <v>2426.62</v>
      </c>
      <c r="R156" s="8">
        <v>2513.5389999999998</v>
      </c>
      <c r="S156" s="8">
        <v>2580.4169999999999</v>
      </c>
      <c r="T156" s="8">
        <v>2593.6469999999999</v>
      </c>
      <c r="U156" s="8">
        <v>2600.8989999999999</v>
      </c>
      <c r="V156" s="8">
        <v>2675.701</v>
      </c>
      <c r="W156" s="8">
        <v>2614.15</v>
      </c>
      <c r="X156" s="8">
        <v>2362.703</v>
      </c>
      <c r="Y156" s="8">
        <v>2101.2599999999998</v>
      </c>
      <c r="Z156" s="8">
        <v>1885.0160000000001</v>
      </c>
      <c r="AB156" s="9"/>
    </row>
    <row r="157" spans="1:28" x14ac:dyDescent="0.25">
      <c r="A157" s="6">
        <v>41424</v>
      </c>
      <c r="B157" s="7">
        <f>SUM('Highland Falls'!_Day151)</f>
        <v>64118.186999999991</v>
      </c>
      <c r="C157" s="8">
        <v>1765.848</v>
      </c>
      <c r="D157" s="8">
        <v>1684.963</v>
      </c>
      <c r="E157" s="8">
        <v>1641.3809999999999</v>
      </c>
      <c r="F157" s="8">
        <v>1630.797</v>
      </c>
      <c r="G157" s="8">
        <v>1724.5410000000002</v>
      </c>
      <c r="H157" s="8">
        <v>1912.47</v>
      </c>
      <c r="I157" s="8">
        <v>2140.3199999999997</v>
      </c>
      <c r="J157" s="8">
        <v>2335.8229999999999</v>
      </c>
      <c r="K157" s="8">
        <v>2508.5129999999999</v>
      </c>
      <c r="L157" s="8">
        <v>2697.9680000000003</v>
      </c>
      <c r="M157" s="8">
        <v>2929.3389999999999</v>
      </c>
      <c r="N157" s="8">
        <v>3045.9520000000002</v>
      </c>
      <c r="O157" s="8">
        <v>3189.8789999999999</v>
      </c>
      <c r="P157" s="8">
        <v>3284.9740000000002</v>
      </c>
      <c r="Q157" s="8">
        <v>3369.4430000000002</v>
      </c>
      <c r="R157" s="8">
        <v>3442.607</v>
      </c>
      <c r="S157" s="8">
        <v>3464.5309999999999</v>
      </c>
      <c r="T157" s="8">
        <v>3464.0619999999999</v>
      </c>
      <c r="U157" s="8">
        <v>3391.808</v>
      </c>
      <c r="V157" s="8">
        <v>3358.348</v>
      </c>
      <c r="W157" s="8">
        <v>3258.3389999999999</v>
      </c>
      <c r="X157" s="8">
        <v>2915.8989999999999</v>
      </c>
      <c r="Y157" s="8">
        <v>2620.4009999999998</v>
      </c>
      <c r="Z157" s="8">
        <v>2339.9809999999998</v>
      </c>
      <c r="AB157" s="9"/>
    </row>
    <row r="158" spans="1:28" x14ac:dyDescent="0.25">
      <c r="A158" s="6">
        <v>41425</v>
      </c>
      <c r="B158" s="7">
        <f>SUM('Highland Falls'!_Day152)</f>
        <v>71696.022999999986</v>
      </c>
      <c r="C158" s="8">
        <v>2136.547</v>
      </c>
      <c r="D158" s="8">
        <v>2028.761</v>
      </c>
      <c r="E158" s="8">
        <v>1950.7599999999998</v>
      </c>
      <c r="F158" s="8">
        <v>1958.306</v>
      </c>
      <c r="G158" s="8">
        <v>2028.1309999999999</v>
      </c>
      <c r="H158" s="8">
        <v>2239.174</v>
      </c>
      <c r="I158" s="8">
        <v>2473.366</v>
      </c>
      <c r="J158" s="8">
        <v>2669.0789999999997</v>
      </c>
      <c r="K158" s="8">
        <v>2840.0750000000003</v>
      </c>
      <c r="L158" s="8">
        <v>3091.13</v>
      </c>
      <c r="M158" s="8">
        <v>3362.8910000000001</v>
      </c>
      <c r="N158" s="8">
        <v>3578.5329999999999</v>
      </c>
      <c r="O158" s="8">
        <v>3604.076</v>
      </c>
      <c r="P158" s="8">
        <v>3711.4560000000001</v>
      </c>
      <c r="Q158" s="8">
        <v>3831.3589999999999</v>
      </c>
      <c r="R158" s="8">
        <v>3817.3380000000002</v>
      </c>
      <c r="S158" s="8">
        <v>3827.67</v>
      </c>
      <c r="T158" s="8">
        <v>3669.4489999999996</v>
      </c>
      <c r="U158" s="8">
        <v>3542.5810000000001</v>
      </c>
      <c r="V158" s="8">
        <v>3528.1260000000002</v>
      </c>
      <c r="W158" s="8">
        <v>3399.578</v>
      </c>
      <c r="X158" s="8">
        <v>3106.0889999999999</v>
      </c>
      <c r="Y158" s="8">
        <v>2765.9870000000001</v>
      </c>
      <c r="Z158" s="8">
        <v>2535.5609999999997</v>
      </c>
      <c r="AB158" s="9"/>
    </row>
    <row r="159" spans="1:28" x14ac:dyDescent="0.25">
      <c r="A159" s="6">
        <v>41426</v>
      </c>
      <c r="B159" s="7">
        <f>SUM('Highland Falls'!_Day153)</f>
        <v>72720.760000000009</v>
      </c>
      <c r="C159" s="8">
        <v>2356.424</v>
      </c>
      <c r="D159" s="8">
        <v>2207.0650000000001</v>
      </c>
      <c r="E159" s="8">
        <v>2117.3530000000001</v>
      </c>
      <c r="F159" s="8">
        <v>2042.6769999999999</v>
      </c>
      <c r="G159" s="8">
        <v>1992.5639999999999</v>
      </c>
      <c r="H159" s="8">
        <v>2066.7219999999998</v>
      </c>
      <c r="I159" s="8">
        <v>2332.0500000000002</v>
      </c>
      <c r="J159" s="8">
        <v>2667.84</v>
      </c>
      <c r="K159" s="8">
        <v>2956.6600000000003</v>
      </c>
      <c r="L159" s="8">
        <v>3228.5190000000002</v>
      </c>
      <c r="M159" s="8">
        <v>3467.4430000000002</v>
      </c>
      <c r="N159" s="8">
        <v>3596.5789999999997</v>
      </c>
      <c r="O159" s="8">
        <v>3666.194</v>
      </c>
      <c r="P159" s="8">
        <v>3721.41</v>
      </c>
      <c r="Q159" s="8">
        <v>3765.5589999999997</v>
      </c>
      <c r="R159" s="8">
        <v>3802.5749999999998</v>
      </c>
      <c r="S159" s="8">
        <v>3720.8710000000001</v>
      </c>
      <c r="T159" s="8">
        <v>3590.7759999999998</v>
      </c>
      <c r="U159" s="8">
        <v>3550.1200000000003</v>
      </c>
      <c r="V159" s="8">
        <v>3559.0520000000001</v>
      </c>
      <c r="W159" s="8">
        <v>3489.136</v>
      </c>
      <c r="X159" s="8">
        <v>3209.556</v>
      </c>
      <c r="Y159" s="8">
        <v>2929.2689999999998</v>
      </c>
      <c r="Z159" s="8">
        <v>2684.346</v>
      </c>
      <c r="AB159" s="9"/>
    </row>
    <row r="160" spans="1:28" x14ac:dyDescent="0.25">
      <c r="A160" s="6">
        <v>41427</v>
      </c>
      <c r="B160" s="7">
        <f>SUM('Highland Falls'!_Day154)</f>
        <v>73398.675000000017</v>
      </c>
      <c r="C160" s="8">
        <v>2482.6689999999999</v>
      </c>
      <c r="D160" s="8">
        <v>2352.2730000000001</v>
      </c>
      <c r="E160" s="8">
        <v>2284.7579999999998</v>
      </c>
      <c r="F160" s="8">
        <v>2242.7719999999999</v>
      </c>
      <c r="G160" s="8">
        <v>2221.261</v>
      </c>
      <c r="H160" s="8">
        <v>2293.3679999999999</v>
      </c>
      <c r="I160" s="8">
        <v>2518.4249999999997</v>
      </c>
      <c r="J160" s="8">
        <v>2797.1579999999999</v>
      </c>
      <c r="K160" s="8">
        <v>3041.0940000000001</v>
      </c>
      <c r="L160" s="8">
        <v>3310.4260000000004</v>
      </c>
      <c r="M160" s="8">
        <v>3448.123</v>
      </c>
      <c r="N160" s="8">
        <v>3536.6590000000001</v>
      </c>
      <c r="O160" s="8">
        <v>3588.3540000000003</v>
      </c>
      <c r="P160" s="8">
        <v>3557.9949999999999</v>
      </c>
      <c r="Q160" s="8">
        <v>3605.8049999999998</v>
      </c>
      <c r="R160" s="8">
        <v>3690.61</v>
      </c>
      <c r="S160" s="8">
        <v>3694.2779999999998</v>
      </c>
      <c r="T160" s="8">
        <v>3597.7619999999997</v>
      </c>
      <c r="U160" s="8">
        <v>3534.4190000000003</v>
      </c>
      <c r="V160" s="8">
        <v>3535.7840000000001</v>
      </c>
      <c r="W160" s="8">
        <v>3473.8969999999999</v>
      </c>
      <c r="X160" s="8">
        <v>3155.2220000000002</v>
      </c>
      <c r="Y160" s="8">
        <v>2831.4369999999999</v>
      </c>
      <c r="Z160" s="8">
        <v>2604.1259999999997</v>
      </c>
      <c r="AB160" s="9"/>
    </row>
    <row r="161" spans="1:28" x14ac:dyDescent="0.25">
      <c r="A161" s="6">
        <v>41428</v>
      </c>
      <c r="B161" s="7">
        <f>SUM('Highland Falls'!_Day155)</f>
        <v>64019.84399999999</v>
      </c>
      <c r="C161" s="8">
        <v>2438.5339999999997</v>
      </c>
      <c r="D161" s="8">
        <v>2318.8830000000003</v>
      </c>
      <c r="E161" s="8">
        <v>2229.15</v>
      </c>
      <c r="F161" s="8">
        <v>2174.277</v>
      </c>
      <c r="G161" s="8">
        <v>2269.9740000000002</v>
      </c>
      <c r="H161" s="8">
        <v>2431.2260000000001</v>
      </c>
      <c r="I161" s="8">
        <v>2527.0700000000002</v>
      </c>
      <c r="J161" s="8">
        <v>2589.944</v>
      </c>
      <c r="K161" s="8">
        <v>2652.3980000000001</v>
      </c>
      <c r="L161" s="8">
        <v>2786.154</v>
      </c>
      <c r="M161" s="8">
        <v>2932.5169999999998</v>
      </c>
      <c r="N161" s="8">
        <v>3025.6239999999998</v>
      </c>
      <c r="O161" s="8">
        <v>3027.864</v>
      </c>
      <c r="P161" s="8">
        <v>3079.0129999999999</v>
      </c>
      <c r="Q161" s="8">
        <v>3066.056</v>
      </c>
      <c r="R161" s="8">
        <v>3039.3090000000002</v>
      </c>
      <c r="S161" s="8">
        <v>3075.1909999999998</v>
      </c>
      <c r="T161" s="8">
        <v>3022.2710000000002</v>
      </c>
      <c r="U161" s="8">
        <v>2913.9249999999997</v>
      </c>
      <c r="V161" s="8">
        <v>2893.2889999999998</v>
      </c>
      <c r="W161" s="8">
        <v>2827.5450000000001</v>
      </c>
      <c r="X161" s="8">
        <v>2548.7980000000002</v>
      </c>
      <c r="Y161" s="8">
        <v>2201.6469999999999</v>
      </c>
      <c r="Z161" s="8">
        <v>1949.1849999999999</v>
      </c>
      <c r="AB161" s="9"/>
    </row>
    <row r="162" spans="1:28" x14ac:dyDescent="0.25">
      <c r="A162" s="6">
        <v>41429</v>
      </c>
      <c r="B162" s="7">
        <f>SUM('Highland Falls'!_Day156)</f>
        <v>52156.873999999996</v>
      </c>
      <c r="C162" s="8">
        <v>1810.0319999999999</v>
      </c>
      <c r="D162" s="8">
        <v>1715.2659999999998</v>
      </c>
      <c r="E162" s="8">
        <v>1658.65</v>
      </c>
      <c r="F162" s="8">
        <v>1623.02</v>
      </c>
      <c r="G162" s="8">
        <v>1667.3440000000001</v>
      </c>
      <c r="H162" s="8">
        <v>1864.5340000000001</v>
      </c>
      <c r="I162" s="8">
        <v>2069.13</v>
      </c>
      <c r="J162" s="8">
        <v>2136.96</v>
      </c>
      <c r="K162" s="8">
        <v>2211.9369999999999</v>
      </c>
      <c r="L162" s="8">
        <v>2286.3679999999999</v>
      </c>
      <c r="M162" s="8">
        <v>2373.105</v>
      </c>
      <c r="N162" s="8">
        <v>2413.3130000000001</v>
      </c>
      <c r="O162" s="8">
        <v>2456.9369999999999</v>
      </c>
      <c r="P162" s="8">
        <v>2516.0590000000002</v>
      </c>
      <c r="Q162" s="8">
        <v>2495.2269999999999</v>
      </c>
      <c r="R162" s="8">
        <v>2548.364</v>
      </c>
      <c r="S162" s="8">
        <v>2549.4839999999999</v>
      </c>
      <c r="T162" s="8">
        <v>2564.4080000000004</v>
      </c>
      <c r="U162" s="8">
        <v>2500.7779999999998</v>
      </c>
      <c r="V162" s="8">
        <v>2513.0840000000003</v>
      </c>
      <c r="W162" s="8">
        <v>2422.0070000000001</v>
      </c>
      <c r="X162" s="8">
        <v>2141.6570000000002</v>
      </c>
      <c r="Y162" s="8">
        <v>1903.972</v>
      </c>
      <c r="Z162" s="8">
        <v>1715.2380000000001</v>
      </c>
      <c r="AB162" s="9"/>
    </row>
    <row r="163" spans="1:28" x14ac:dyDescent="0.25">
      <c r="A163" s="6">
        <v>41430</v>
      </c>
      <c r="B163" s="7">
        <f>SUM('Highland Falls'!_Day157)</f>
        <v>50605.667000000001</v>
      </c>
      <c r="C163" s="8">
        <v>1599.143</v>
      </c>
      <c r="D163" s="8">
        <v>1540.4970000000001</v>
      </c>
      <c r="E163" s="8">
        <v>1509.403</v>
      </c>
      <c r="F163" s="8">
        <v>1508.136</v>
      </c>
      <c r="G163" s="8">
        <v>1591.0719999999999</v>
      </c>
      <c r="H163" s="8">
        <v>1773.1979999999999</v>
      </c>
      <c r="I163" s="8">
        <v>1954.2530000000002</v>
      </c>
      <c r="J163" s="8">
        <v>2064.6080000000002</v>
      </c>
      <c r="K163" s="8">
        <v>2181.4449999999997</v>
      </c>
      <c r="L163" s="8">
        <v>2290.4070000000002</v>
      </c>
      <c r="M163" s="8">
        <v>2372.1109999999999</v>
      </c>
      <c r="N163" s="8">
        <v>2378.0610000000001</v>
      </c>
      <c r="O163" s="8">
        <v>2368.3310000000001</v>
      </c>
      <c r="P163" s="8">
        <v>2412.3960000000002</v>
      </c>
      <c r="Q163" s="8">
        <v>2521.6170000000002</v>
      </c>
      <c r="R163" s="8">
        <v>2515.1770000000001</v>
      </c>
      <c r="S163" s="8">
        <v>2501.87</v>
      </c>
      <c r="T163" s="8">
        <v>2470.335</v>
      </c>
      <c r="U163" s="8">
        <v>2392.873</v>
      </c>
      <c r="V163" s="8">
        <v>2439.5069999999996</v>
      </c>
      <c r="W163" s="8">
        <v>2393.1390000000001</v>
      </c>
      <c r="X163" s="8">
        <v>2158.2469999999998</v>
      </c>
      <c r="Y163" s="8">
        <v>1928.472</v>
      </c>
      <c r="Z163" s="8">
        <v>1741.3690000000001</v>
      </c>
      <c r="AB163" s="9"/>
    </row>
    <row r="164" spans="1:28" x14ac:dyDescent="0.25">
      <c r="A164" s="6">
        <v>41431</v>
      </c>
      <c r="B164" s="7">
        <f>SUM('Highland Falls'!_Day158)</f>
        <v>49451.80799999999</v>
      </c>
      <c r="C164" s="8">
        <v>1618.8409999999999</v>
      </c>
      <c r="D164" s="8">
        <v>1563.037</v>
      </c>
      <c r="E164" s="8">
        <v>1517.838</v>
      </c>
      <c r="F164" s="8">
        <v>1519.546</v>
      </c>
      <c r="G164" s="8">
        <v>1603.9659999999999</v>
      </c>
      <c r="H164" s="8">
        <v>1787.415</v>
      </c>
      <c r="I164" s="8">
        <v>1993.8310000000001</v>
      </c>
      <c r="J164" s="8">
        <v>2085.2510000000002</v>
      </c>
      <c r="K164" s="8">
        <v>2201.3179999999998</v>
      </c>
      <c r="L164" s="8">
        <v>2284.2470000000003</v>
      </c>
      <c r="M164" s="8">
        <v>2337.79</v>
      </c>
      <c r="N164" s="8">
        <v>2353.0080000000003</v>
      </c>
      <c r="O164" s="8">
        <v>2341.4369999999999</v>
      </c>
      <c r="P164" s="8">
        <v>2339.3579999999997</v>
      </c>
      <c r="Q164" s="8">
        <v>2323.37</v>
      </c>
      <c r="R164" s="8">
        <v>2286.3049999999998</v>
      </c>
      <c r="S164" s="8">
        <v>2354.4780000000001</v>
      </c>
      <c r="T164" s="8">
        <v>2366.42</v>
      </c>
      <c r="U164" s="8">
        <v>2342.27</v>
      </c>
      <c r="V164" s="8">
        <v>2403.1909999999998</v>
      </c>
      <c r="W164" s="8">
        <v>2284.9050000000002</v>
      </c>
      <c r="X164" s="8">
        <v>2035.229</v>
      </c>
      <c r="Y164" s="8">
        <v>1844.1779999999999</v>
      </c>
      <c r="Z164" s="8">
        <v>1664.579</v>
      </c>
      <c r="AB164" s="9"/>
    </row>
    <row r="165" spans="1:28" x14ac:dyDescent="0.25">
      <c r="A165" s="6">
        <v>41432</v>
      </c>
      <c r="B165" s="7">
        <f>SUM('Highland Falls'!_Day159)</f>
        <v>49429.694999999992</v>
      </c>
      <c r="C165" s="8">
        <v>1573.229</v>
      </c>
      <c r="D165" s="8">
        <v>1534.2669999999998</v>
      </c>
      <c r="E165" s="8">
        <v>1513.19</v>
      </c>
      <c r="F165" s="8">
        <v>1524.0890000000002</v>
      </c>
      <c r="G165" s="8">
        <v>1668.94</v>
      </c>
      <c r="H165" s="8">
        <v>1844.3039999999999</v>
      </c>
      <c r="I165" s="8">
        <v>2078.4960000000001</v>
      </c>
      <c r="J165" s="8">
        <v>2125.13</v>
      </c>
      <c r="K165" s="8">
        <v>2166.549</v>
      </c>
      <c r="L165" s="8">
        <v>2279.2420000000002</v>
      </c>
      <c r="M165" s="8">
        <v>2280.4949999999999</v>
      </c>
      <c r="N165" s="8">
        <v>2303.154</v>
      </c>
      <c r="O165" s="8">
        <v>2281.6709999999998</v>
      </c>
      <c r="P165" s="8">
        <v>2335.9070000000002</v>
      </c>
      <c r="Q165" s="8">
        <v>2290.337</v>
      </c>
      <c r="R165" s="8">
        <v>2350.9499999999998</v>
      </c>
      <c r="S165" s="8">
        <v>2363.7950000000001</v>
      </c>
      <c r="T165" s="8">
        <v>2319.9679999999998</v>
      </c>
      <c r="U165" s="8">
        <v>2318.3580000000002</v>
      </c>
      <c r="V165" s="8">
        <v>2345.7420000000002</v>
      </c>
      <c r="W165" s="8">
        <v>2260.3139999999999</v>
      </c>
      <c r="X165" s="8">
        <v>2061.6680000000001</v>
      </c>
      <c r="Y165" s="8">
        <v>1889.846</v>
      </c>
      <c r="Z165" s="8">
        <v>1720.0540000000001</v>
      </c>
      <c r="AB165" s="9"/>
    </row>
    <row r="166" spans="1:28" x14ac:dyDescent="0.25">
      <c r="A166" s="6">
        <v>41433</v>
      </c>
      <c r="B166" s="7">
        <f>SUM('Highland Falls'!_Day160)</f>
        <v>48345.212999999996</v>
      </c>
      <c r="C166" s="8">
        <v>1595.944</v>
      </c>
      <c r="D166" s="8">
        <v>1534.6379999999999</v>
      </c>
      <c r="E166" s="8">
        <v>1400.3290000000002</v>
      </c>
      <c r="F166" s="8">
        <v>1129.5339999999999</v>
      </c>
      <c r="G166" s="8">
        <v>1492.1690000000001</v>
      </c>
      <c r="H166" s="8">
        <v>1498.7909999999999</v>
      </c>
      <c r="I166" s="8">
        <v>1679.9369999999999</v>
      </c>
      <c r="J166" s="8">
        <v>1913.674</v>
      </c>
      <c r="K166" s="8">
        <v>2060.779</v>
      </c>
      <c r="L166" s="8">
        <v>2162.692</v>
      </c>
      <c r="M166" s="8">
        <v>2268.3360000000002</v>
      </c>
      <c r="N166" s="8">
        <v>2259.4740000000002</v>
      </c>
      <c r="O166" s="8">
        <v>2307.8649999999998</v>
      </c>
      <c r="P166" s="8">
        <v>2323.3140000000003</v>
      </c>
      <c r="Q166" s="8">
        <v>2352.2799999999997</v>
      </c>
      <c r="R166" s="8">
        <v>2369.136</v>
      </c>
      <c r="S166" s="8">
        <v>2425.4719999999998</v>
      </c>
      <c r="T166" s="8">
        <v>2381.498</v>
      </c>
      <c r="U166" s="8">
        <v>2382.4850000000001</v>
      </c>
      <c r="V166" s="8">
        <v>2368.681</v>
      </c>
      <c r="W166" s="8">
        <v>2374.5329999999999</v>
      </c>
      <c r="X166" s="8">
        <v>2204.4679999999998</v>
      </c>
      <c r="Y166" s="8">
        <v>2008.6779999999999</v>
      </c>
      <c r="Z166" s="8">
        <v>1850.5059999999999</v>
      </c>
      <c r="AB166" s="9"/>
    </row>
    <row r="167" spans="1:28" x14ac:dyDescent="0.25">
      <c r="A167" s="6">
        <v>41434</v>
      </c>
      <c r="B167" s="7">
        <f>SUM('Highland Falls'!_Day161)</f>
        <v>50950.235000000001</v>
      </c>
      <c r="C167" s="8">
        <v>1699.1100000000001</v>
      </c>
      <c r="D167" s="8">
        <v>1619.4570000000001</v>
      </c>
      <c r="E167" s="8">
        <v>1566.145</v>
      </c>
      <c r="F167" s="8">
        <v>1537.2139999999999</v>
      </c>
      <c r="G167" s="8">
        <v>1529.6610000000001</v>
      </c>
      <c r="H167" s="8">
        <v>1574.8670000000002</v>
      </c>
      <c r="I167" s="8">
        <v>1719.473</v>
      </c>
      <c r="J167" s="8">
        <v>1936.627</v>
      </c>
      <c r="K167" s="8">
        <v>2136.9949999999999</v>
      </c>
      <c r="L167" s="8">
        <v>2234.3719999999998</v>
      </c>
      <c r="M167" s="8">
        <v>2311.1480000000001</v>
      </c>
      <c r="N167" s="8">
        <v>2308.4670000000001</v>
      </c>
      <c r="O167" s="8">
        <v>2333.4290000000001</v>
      </c>
      <c r="P167" s="8">
        <v>2396.7860000000001</v>
      </c>
      <c r="Q167" s="8">
        <v>2425.7449999999999</v>
      </c>
      <c r="R167" s="8">
        <v>2555.3849999999998</v>
      </c>
      <c r="S167" s="8">
        <v>2604.0210000000002</v>
      </c>
      <c r="T167" s="8">
        <v>2565.9059999999999</v>
      </c>
      <c r="U167" s="8">
        <v>2555.5250000000001</v>
      </c>
      <c r="V167" s="8">
        <v>2577.855</v>
      </c>
      <c r="W167" s="8">
        <v>2536.4500000000003</v>
      </c>
      <c r="X167" s="8">
        <v>2337.2579999999998</v>
      </c>
      <c r="Y167" s="8">
        <v>2052.5540000000001</v>
      </c>
      <c r="Z167" s="8">
        <v>1835.7849999999999</v>
      </c>
      <c r="AB167" s="9"/>
    </row>
    <row r="168" spans="1:28" x14ac:dyDescent="0.25">
      <c r="A168" s="6">
        <v>41435</v>
      </c>
      <c r="B168" s="7">
        <f>SUM('Highland Falls'!_Day162)</f>
        <v>51542.540000000008</v>
      </c>
      <c r="C168" s="8">
        <v>1715.7350000000001</v>
      </c>
      <c r="D168" s="8">
        <v>1653.2669999999998</v>
      </c>
      <c r="E168" s="8">
        <v>1597.12</v>
      </c>
      <c r="F168" s="8">
        <v>1605.4079999999999</v>
      </c>
      <c r="G168" s="8">
        <v>1701.1890000000001</v>
      </c>
      <c r="H168" s="8">
        <v>1848.9659999999999</v>
      </c>
      <c r="I168" s="8">
        <v>2090.9349999999999</v>
      </c>
      <c r="J168" s="8">
        <v>2207.5410000000002</v>
      </c>
      <c r="K168" s="8">
        <v>2243.08</v>
      </c>
      <c r="L168" s="8">
        <v>2356.277</v>
      </c>
      <c r="M168" s="8">
        <v>2457.2730000000001</v>
      </c>
      <c r="N168" s="8">
        <v>2471.9659999999999</v>
      </c>
      <c r="O168" s="8">
        <v>2469.4879999999998</v>
      </c>
      <c r="P168" s="8">
        <v>2462.7750000000001</v>
      </c>
      <c r="Q168" s="8">
        <v>2460.9410000000003</v>
      </c>
      <c r="R168" s="8">
        <v>2440.6550000000002</v>
      </c>
      <c r="S168" s="8">
        <v>2524.2840000000001</v>
      </c>
      <c r="T168" s="8">
        <v>2474.2199999999998</v>
      </c>
      <c r="U168" s="8">
        <v>2419.018</v>
      </c>
      <c r="V168" s="8">
        <v>2423.7570000000001</v>
      </c>
      <c r="W168" s="8">
        <v>2291.7020000000002</v>
      </c>
      <c r="X168" s="8">
        <v>2100.665</v>
      </c>
      <c r="Y168" s="8">
        <v>1855.4270000000001</v>
      </c>
      <c r="Z168" s="8">
        <v>1670.8509999999999</v>
      </c>
      <c r="AB168" s="9"/>
    </row>
    <row r="169" spans="1:28" x14ac:dyDescent="0.25">
      <c r="A169" s="6">
        <v>41436</v>
      </c>
      <c r="B169" s="7">
        <f>SUM('Highland Falls'!_Day163)</f>
        <v>54037.080999999998</v>
      </c>
      <c r="C169" s="8">
        <v>1597.0010000000002</v>
      </c>
      <c r="D169" s="8">
        <v>1548.82</v>
      </c>
      <c r="E169" s="8">
        <v>1527.4279999999999</v>
      </c>
      <c r="F169" s="8">
        <v>1548.729</v>
      </c>
      <c r="G169" s="8">
        <v>1703.2469999999998</v>
      </c>
      <c r="H169" s="8">
        <v>1844.6890000000001</v>
      </c>
      <c r="I169" s="8">
        <v>2091.6909999999998</v>
      </c>
      <c r="J169" s="8">
        <v>2144.261</v>
      </c>
      <c r="K169" s="8">
        <v>2277.058</v>
      </c>
      <c r="L169" s="8">
        <v>2450.14</v>
      </c>
      <c r="M169" s="8">
        <v>2576.4059999999999</v>
      </c>
      <c r="N169" s="8">
        <v>2640.1620000000003</v>
      </c>
      <c r="O169" s="8">
        <v>2655.1419999999998</v>
      </c>
      <c r="P169" s="8">
        <v>2651.8029999999999</v>
      </c>
      <c r="Q169" s="8">
        <v>2686.355</v>
      </c>
      <c r="R169" s="8">
        <v>2747.7730000000001</v>
      </c>
      <c r="S169" s="8">
        <v>2743.86</v>
      </c>
      <c r="T169" s="8">
        <v>2688.9450000000002</v>
      </c>
      <c r="U169" s="8">
        <v>2595.9570000000003</v>
      </c>
      <c r="V169" s="8">
        <v>2607.4159999999997</v>
      </c>
      <c r="W169" s="8">
        <v>2536.268</v>
      </c>
      <c r="X169" s="8">
        <v>2313.3110000000001</v>
      </c>
      <c r="Y169" s="8">
        <v>2042.8939999999998</v>
      </c>
      <c r="Z169" s="8">
        <v>1817.7249999999999</v>
      </c>
      <c r="AB169" s="9"/>
    </row>
    <row r="170" spans="1:28" x14ac:dyDescent="0.25">
      <c r="A170" s="6">
        <v>41437</v>
      </c>
      <c r="B170" s="7">
        <f>SUM('Highland Falls'!_Day164)</f>
        <v>51493.434999999998</v>
      </c>
      <c r="C170" s="8">
        <v>1714.1320000000001</v>
      </c>
      <c r="D170" s="8">
        <v>1684.3609999999999</v>
      </c>
      <c r="E170" s="8">
        <v>1656.2909999999999</v>
      </c>
      <c r="F170" s="8">
        <v>1639.05</v>
      </c>
      <c r="G170" s="8">
        <v>1708.364</v>
      </c>
      <c r="H170" s="8">
        <v>1866.5990000000002</v>
      </c>
      <c r="I170" s="8">
        <v>2047.3810000000001</v>
      </c>
      <c r="J170" s="8">
        <v>2170.7350000000001</v>
      </c>
      <c r="K170" s="8">
        <v>2225.482</v>
      </c>
      <c r="L170" s="8">
        <v>2333.4360000000001</v>
      </c>
      <c r="M170" s="8">
        <v>2412.2840000000001</v>
      </c>
      <c r="N170" s="8">
        <v>2370.683</v>
      </c>
      <c r="O170" s="8">
        <v>2374.4279999999999</v>
      </c>
      <c r="P170" s="8">
        <v>2339.1759999999999</v>
      </c>
      <c r="Q170" s="8">
        <v>2368.6039999999998</v>
      </c>
      <c r="R170" s="8">
        <v>2412.9070000000002</v>
      </c>
      <c r="S170" s="8">
        <v>2471.4059999999999</v>
      </c>
      <c r="T170" s="8">
        <v>2375.982</v>
      </c>
      <c r="U170" s="8">
        <v>2447.5430000000001</v>
      </c>
      <c r="V170" s="8">
        <v>2461.1019999999999</v>
      </c>
      <c r="W170" s="8">
        <v>2450.6999999999998</v>
      </c>
      <c r="X170" s="8">
        <v>2237.5360000000001</v>
      </c>
      <c r="Y170" s="8">
        <v>1962.037</v>
      </c>
      <c r="Z170" s="8">
        <v>1763.2160000000001</v>
      </c>
      <c r="AB170" s="9"/>
    </row>
    <row r="171" spans="1:28" x14ac:dyDescent="0.25">
      <c r="A171" s="6">
        <v>41438</v>
      </c>
      <c r="B171" s="7">
        <f>SUM('Highland Falls'!_Day165)</f>
        <v>49197.37200000001</v>
      </c>
      <c r="C171" s="8">
        <v>1657.2150000000001</v>
      </c>
      <c r="D171" s="8">
        <v>1604.806</v>
      </c>
      <c r="E171" s="8">
        <v>1569.96</v>
      </c>
      <c r="F171" s="8">
        <v>1552.7820000000002</v>
      </c>
      <c r="G171" s="8">
        <v>1672.44</v>
      </c>
      <c r="H171" s="8">
        <v>1834.441</v>
      </c>
      <c r="I171" s="8">
        <v>2063.4459999999999</v>
      </c>
      <c r="J171" s="8">
        <v>2123.415</v>
      </c>
      <c r="K171" s="8">
        <v>2179.8980000000001</v>
      </c>
      <c r="L171" s="8">
        <v>2261.6579999999999</v>
      </c>
      <c r="M171" s="8">
        <v>2264.6610000000001</v>
      </c>
      <c r="N171" s="8">
        <v>2289.056</v>
      </c>
      <c r="O171" s="8">
        <v>2246.2930000000001</v>
      </c>
      <c r="P171" s="8">
        <v>2250.3670000000002</v>
      </c>
      <c r="Q171" s="8">
        <v>2304.652</v>
      </c>
      <c r="R171" s="8">
        <v>2295.6990000000001</v>
      </c>
      <c r="S171" s="8">
        <v>2358.3980000000001</v>
      </c>
      <c r="T171" s="8">
        <v>2359.819</v>
      </c>
      <c r="U171" s="8">
        <v>2327.6750000000002</v>
      </c>
      <c r="V171" s="8">
        <v>2368.884</v>
      </c>
      <c r="W171" s="8">
        <v>2212.5320000000002</v>
      </c>
      <c r="X171" s="8">
        <v>1981.7139999999999</v>
      </c>
      <c r="Y171" s="8">
        <v>1786.3789999999999</v>
      </c>
      <c r="Z171" s="8">
        <v>1631.1819999999998</v>
      </c>
      <c r="AB171" s="9"/>
    </row>
    <row r="172" spans="1:28" x14ac:dyDescent="0.25">
      <c r="A172" s="6">
        <v>41439</v>
      </c>
      <c r="B172" s="7">
        <f>SUM('Highland Falls'!_Day166)</f>
        <v>48554.225999999995</v>
      </c>
      <c r="C172" s="8">
        <v>1546.93</v>
      </c>
      <c r="D172" s="8">
        <v>1499.0640000000001</v>
      </c>
      <c r="E172" s="8">
        <v>1481.4449999999999</v>
      </c>
      <c r="F172" s="8">
        <v>1501.1849999999999</v>
      </c>
      <c r="G172" s="8">
        <v>1620.444</v>
      </c>
      <c r="H172" s="8">
        <v>1741.271</v>
      </c>
      <c r="I172" s="8">
        <v>1949.4720000000002</v>
      </c>
      <c r="J172" s="8">
        <v>2022.944</v>
      </c>
      <c r="K172" s="8">
        <v>2079.4409999999998</v>
      </c>
      <c r="L172" s="8">
        <v>2155.4049999999997</v>
      </c>
      <c r="M172" s="8">
        <v>2212.0419999999999</v>
      </c>
      <c r="N172" s="8">
        <v>2232.4749999999999</v>
      </c>
      <c r="O172" s="8">
        <v>2281.1950000000002</v>
      </c>
      <c r="P172" s="8">
        <v>2367.5819999999999</v>
      </c>
      <c r="Q172" s="8">
        <v>2390.7799999999997</v>
      </c>
      <c r="R172" s="8">
        <v>2335.2490000000003</v>
      </c>
      <c r="S172" s="8">
        <v>2300.2280000000001</v>
      </c>
      <c r="T172" s="8">
        <v>2262.239</v>
      </c>
      <c r="U172" s="8">
        <v>2207.7860000000001</v>
      </c>
      <c r="V172" s="8">
        <v>2261.1890000000003</v>
      </c>
      <c r="W172" s="8">
        <v>2235.576</v>
      </c>
      <c r="X172" s="8">
        <v>2132.2560000000003</v>
      </c>
      <c r="Y172" s="8">
        <v>1942.857</v>
      </c>
      <c r="Z172" s="8">
        <v>1795.171</v>
      </c>
      <c r="AB172" s="9"/>
    </row>
    <row r="173" spans="1:28" x14ac:dyDescent="0.25">
      <c r="A173" s="6">
        <v>41440</v>
      </c>
      <c r="B173" s="7">
        <f>SUM('Highland Falls'!_Day167)</f>
        <v>49778.722000000002</v>
      </c>
      <c r="C173" s="8">
        <v>1654.7019999999998</v>
      </c>
      <c r="D173" s="8">
        <v>1554.8890000000001</v>
      </c>
      <c r="E173" s="8">
        <v>1524.614</v>
      </c>
      <c r="F173" s="8">
        <v>1502.473</v>
      </c>
      <c r="G173" s="8">
        <v>1523.0810000000001</v>
      </c>
      <c r="H173" s="8">
        <v>1558.116</v>
      </c>
      <c r="I173" s="8">
        <v>1710.73</v>
      </c>
      <c r="J173" s="8">
        <v>1950.5219999999999</v>
      </c>
      <c r="K173" s="8">
        <v>2099.6709999999998</v>
      </c>
      <c r="L173" s="8">
        <v>2228.576</v>
      </c>
      <c r="M173" s="8">
        <v>2292.556</v>
      </c>
      <c r="N173" s="8">
        <v>2361.7089999999998</v>
      </c>
      <c r="O173" s="8">
        <v>2390.6120000000001</v>
      </c>
      <c r="P173" s="8">
        <v>2390.1990000000001</v>
      </c>
      <c r="Q173" s="8">
        <v>2374.61</v>
      </c>
      <c r="R173" s="8">
        <v>2400.6570000000002</v>
      </c>
      <c r="S173" s="8">
        <v>2472.0010000000002</v>
      </c>
      <c r="T173" s="8">
        <v>2462.453</v>
      </c>
      <c r="U173" s="8">
        <v>2390.3180000000002</v>
      </c>
      <c r="V173" s="8">
        <v>2413.0680000000002</v>
      </c>
      <c r="W173" s="8">
        <v>2401.35</v>
      </c>
      <c r="X173" s="8">
        <v>2245.047</v>
      </c>
      <c r="Y173" s="8">
        <v>2039.6460000000002</v>
      </c>
      <c r="Z173" s="8">
        <v>1837.1220000000001</v>
      </c>
      <c r="AB173" s="9"/>
    </row>
    <row r="174" spans="1:28" x14ac:dyDescent="0.25">
      <c r="A174" s="6">
        <v>41441</v>
      </c>
      <c r="B174" s="7">
        <f>SUM('Highland Falls'!_Day168)</f>
        <v>50039.99</v>
      </c>
      <c r="C174" s="8">
        <v>1701.2869999999998</v>
      </c>
      <c r="D174" s="8">
        <v>1603.63</v>
      </c>
      <c r="E174" s="8">
        <v>1554.5529999999999</v>
      </c>
      <c r="F174" s="8">
        <v>1533.1680000000001</v>
      </c>
      <c r="G174" s="8">
        <v>1518.097</v>
      </c>
      <c r="H174" s="8">
        <v>1571.7729999999999</v>
      </c>
      <c r="I174" s="8">
        <v>1680.7420000000002</v>
      </c>
      <c r="J174" s="8">
        <v>1866.452</v>
      </c>
      <c r="K174" s="8">
        <v>1991.241</v>
      </c>
      <c r="L174" s="8">
        <v>2124.9830000000002</v>
      </c>
      <c r="M174" s="8">
        <v>2232.3559999999998</v>
      </c>
      <c r="N174" s="8">
        <v>2320.7379999999998</v>
      </c>
      <c r="O174" s="8">
        <v>2283.7290000000003</v>
      </c>
      <c r="P174" s="8">
        <v>2319.7860000000001</v>
      </c>
      <c r="Q174" s="8">
        <v>2333.6529999999998</v>
      </c>
      <c r="R174" s="8">
        <v>2402.4349999999999</v>
      </c>
      <c r="S174" s="8">
        <v>2486.33</v>
      </c>
      <c r="T174" s="8">
        <v>2449.4960000000001</v>
      </c>
      <c r="U174" s="8">
        <v>2442.79</v>
      </c>
      <c r="V174" s="8">
        <v>2552.2979999999998</v>
      </c>
      <c r="W174" s="8">
        <v>2543.4849999999997</v>
      </c>
      <c r="X174" s="8">
        <v>2434.0889999999999</v>
      </c>
      <c r="Y174" s="8">
        <v>2143.9670000000001</v>
      </c>
      <c r="Z174" s="8">
        <v>1948.912</v>
      </c>
      <c r="AB174" s="9"/>
    </row>
    <row r="175" spans="1:28" x14ac:dyDescent="0.25">
      <c r="A175" s="6">
        <v>41442</v>
      </c>
      <c r="B175" s="7">
        <f>SUM('Highland Falls'!_Day169)</f>
        <v>61020.630999999987</v>
      </c>
      <c r="C175" s="8">
        <v>1811.684</v>
      </c>
      <c r="D175" s="8">
        <v>1739.605</v>
      </c>
      <c r="E175" s="8">
        <v>1688.47</v>
      </c>
      <c r="F175" s="8">
        <v>1690.0239999999999</v>
      </c>
      <c r="G175" s="8">
        <v>1734.3269999999998</v>
      </c>
      <c r="H175" s="8">
        <v>1888.0259999999998</v>
      </c>
      <c r="I175" s="8">
        <v>2192.0010000000002</v>
      </c>
      <c r="J175" s="8">
        <v>2346.33</v>
      </c>
      <c r="K175" s="8">
        <v>2529.415</v>
      </c>
      <c r="L175" s="8">
        <v>2725.1280000000002</v>
      </c>
      <c r="M175" s="8">
        <v>2922.29</v>
      </c>
      <c r="N175" s="8">
        <v>2913.9459999999999</v>
      </c>
      <c r="O175" s="8">
        <v>2971.2969999999996</v>
      </c>
      <c r="P175" s="8">
        <v>3072.4189999999999</v>
      </c>
      <c r="Q175" s="8">
        <v>3175.7669999999998</v>
      </c>
      <c r="R175" s="8">
        <v>3202.0030000000002</v>
      </c>
      <c r="S175" s="8">
        <v>3178.0070000000001</v>
      </c>
      <c r="T175" s="8">
        <v>3088.9880000000003</v>
      </c>
      <c r="U175" s="8">
        <v>2993.1579999999999</v>
      </c>
      <c r="V175" s="8">
        <v>2997.4559999999997</v>
      </c>
      <c r="W175" s="8">
        <v>2944.7530000000002</v>
      </c>
      <c r="X175" s="8">
        <v>2715.9370000000004</v>
      </c>
      <c r="Y175" s="8">
        <v>2365.3139999999999</v>
      </c>
      <c r="Z175" s="8">
        <v>2134.2860000000001</v>
      </c>
      <c r="AB175" s="9"/>
    </row>
    <row r="176" spans="1:28" x14ac:dyDescent="0.25">
      <c r="A176" s="6">
        <v>41443</v>
      </c>
      <c r="B176" s="7">
        <f>SUM('Highland Falls'!_Day170)</f>
        <v>58666.594000000005</v>
      </c>
      <c r="C176" s="8">
        <v>1968.2389999999998</v>
      </c>
      <c r="D176" s="8">
        <v>1886.8430000000001</v>
      </c>
      <c r="E176" s="8">
        <v>1826.048</v>
      </c>
      <c r="F176" s="8">
        <v>1801.723</v>
      </c>
      <c r="G176" s="8">
        <v>1871.107</v>
      </c>
      <c r="H176" s="8">
        <v>2013.347</v>
      </c>
      <c r="I176" s="8">
        <v>2203.2710000000002</v>
      </c>
      <c r="J176" s="8">
        <v>2359.63</v>
      </c>
      <c r="K176" s="8">
        <v>2510.326</v>
      </c>
      <c r="L176" s="8">
        <v>2741.018</v>
      </c>
      <c r="M176" s="8">
        <v>2908.3879999999999</v>
      </c>
      <c r="N176" s="8">
        <v>3033.7649999999999</v>
      </c>
      <c r="O176" s="8">
        <v>3056.3540000000003</v>
      </c>
      <c r="P176" s="8">
        <v>3039.7219999999998</v>
      </c>
      <c r="Q176" s="8">
        <v>2927.085</v>
      </c>
      <c r="R176" s="8">
        <v>2841.4470000000001</v>
      </c>
      <c r="S176" s="8">
        <v>2829.1410000000001</v>
      </c>
      <c r="T176" s="8">
        <v>2771.5309999999999</v>
      </c>
      <c r="U176" s="8">
        <v>2698.3040000000001</v>
      </c>
      <c r="V176" s="8">
        <v>2671.2139999999999</v>
      </c>
      <c r="W176" s="8">
        <v>2549.61</v>
      </c>
      <c r="X176" s="8">
        <v>2309.8669999999997</v>
      </c>
      <c r="Y176" s="8">
        <v>2029.769</v>
      </c>
      <c r="Z176" s="8">
        <v>1818.845</v>
      </c>
      <c r="AB176" s="9"/>
    </row>
    <row r="177" spans="1:28" x14ac:dyDescent="0.25">
      <c r="A177" s="6">
        <v>41444</v>
      </c>
      <c r="B177" s="7">
        <f>SUM('Highland Falls'!_Day171)</f>
        <v>52118.311000000002</v>
      </c>
      <c r="C177" s="8">
        <v>1720.3620000000001</v>
      </c>
      <c r="D177" s="8">
        <v>1648.6890000000001</v>
      </c>
      <c r="E177" s="8">
        <v>1604.6869999999999</v>
      </c>
      <c r="F177" s="8">
        <v>1593.809</v>
      </c>
      <c r="G177" s="8">
        <v>1664.845</v>
      </c>
      <c r="H177" s="8">
        <v>1833.5940000000001</v>
      </c>
      <c r="I177" s="8">
        <v>2024.5189999999998</v>
      </c>
      <c r="J177" s="8">
        <v>2092.4259999999999</v>
      </c>
      <c r="K177" s="8">
        <v>2181.1509999999998</v>
      </c>
      <c r="L177" s="8">
        <v>2329.7470000000003</v>
      </c>
      <c r="M177" s="8">
        <v>2426.7179999999998</v>
      </c>
      <c r="N177" s="8">
        <v>2461.3890000000001</v>
      </c>
      <c r="O177" s="8">
        <v>2420.6559999999999</v>
      </c>
      <c r="P177" s="8">
        <v>2508.8210000000004</v>
      </c>
      <c r="Q177" s="8">
        <v>2554.5590000000002</v>
      </c>
      <c r="R177" s="8">
        <v>2567.306</v>
      </c>
      <c r="S177" s="8">
        <v>2567.5509999999999</v>
      </c>
      <c r="T177" s="8">
        <v>2545.991</v>
      </c>
      <c r="U177" s="8">
        <v>2497.5790000000002</v>
      </c>
      <c r="V177" s="8">
        <v>2485.567</v>
      </c>
      <c r="W177" s="8">
        <v>2433.9770000000003</v>
      </c>
      <c r="X177" s="8">
        <v>2224.4250000000002</v>
      </c>
      <c r="Y177" s="8">
        <v>1955.7719999999999</v>
      </c>
      <c r="Z177" s="8">
        <v>1774.171</v>
      </c>
      <c r="AB177" s="9"/>
    </row>
    <row r="178" spans="1:28" x14ac:dyDescent="0.25">
      <c r="A178" s="6">
        <v>41445</v>
      </c>
      <c r="B178" s="7">
        <f>SUM('Highland Falls'!_Day172)</f>
        <v>53224.219999999994</v>
      </c>
      <c r="C178" s="8">
        <v>1650.8309999999999</v>
      </c>
      <c r="D178" s="8">
        <v>1573.327</v>
      </c>
      <c r="E178" s="8">
        <v>1548.1619999999998</v>
      </c>
      <c r="F178" s="8">
        <v>1538.04</v>
      </c>
      <c r="G178" s="8">
        <v>1641.0940000000001</v>
      </c>
      <c r="H178" s="8">
        <v>1771.7069999999999</v>
      </c>
      <c r="I178" s="8">
        <v>1974.1680000000001</v>
      </c>
      <c r="J178" s="8">
        <v>2086.308</v>
      </c>
      <c r="K178" s="8">
        <v>2186.7930000000001</v>
      </c>
      <c r="L178" s="8">
        <v>2330.8040000000001</v>
      </c>
      <c r="M178" s="8">
        <v>2465.4560000000001</v>
      </c>
      <c r="N178" s="8">
        <v>2519.9580000000001</v>
      </c>
      <c r="O178" s="8">
        <v>2591.7150000000001</v>
      </c>
      <c r="P178" s="8">
        <v>2596.7620000000002</v>
      </c>
      <c r="Q178" s="8">
        <v>2661.5120000000002</v>
      </c>
      <c r="R178" s="8">
        <v>2622.5990000000002</v>
      </c>
      <c r="S178" s="8">
        <v>2685.683</v>
      </c>
      <c r="T178" s="8">
        <v>2637.6770000000001</v>
      </c>
      <c r="U178" s="8">
        <v>2552.69</v>
      </c>
      <c r="V178" s="8">
        <v>2572.7729999999997</v>
      </c>
      <c r="W178" s="8">
        <v>2578.4360000000001</v>
      </c>
      <c r="X178" s="8">
        <v>2378.1799999999998</v>
      </c>
      <c r="Y178" s="8">
        <v>2142.56</v>
      </c>
      <c r="Z178" s="8">
        <v>1916.9849999999999</v>
      </c>
      <c r="AB178" s="9"/>
    </row>
    <row r="179" spans="1:28" x14ac:dyDescent="0.25">
      <c r="A179" s="6">
        <v>41446</v>
      </c>
      <c r="B179" s="7">
        <f>SUM('Highland Falls'!_Day173)</f>
        <v>57985.284000000007</v>
      </c>
      <c r="C179" s="8">
        <v>1753.8989999999999</v>
      </c>
      <c r="D179" s="8">
        <v>1683.8220000000001</v>
      </c>
      <c r="E179" s="8">
        <v>1627.1989999999998</v>
      </c>
      <c r="F179" s="8">
        <v>1635.6549999999997</v>
      </c>
      <c r="G179" s="8">
        <v>1711.7800000000002</v>
      </c>
      <c r="H179" s="8">
        <v>1838.1579999999999</v>
      </c>
      <c r="I179" s="8">
        <v>2042.866</v>
      </c>
      <c r="J179" s="8">
        <v>2227.8409999999999</v>
      </c>
      <c r="K179" s="8">
        <v>2434.4249999999997</v>
      </c>
      <c r="L179" s="8">
        <v>2618.4899999999998</v>
      </c>
      <c r="M179" s="8">
        <v>2698.962</v>
      </c>
      <c r="N179" s="8">
        <v>2789.01</v>
      </c>
      <c r="O179" s="8">
        <v>2857.3159999999998</v>
      </c>
      <c r="P179" s="8">
        <v>2916.473</v>
      </c>
      <c r="Q179" s="8">
        <v>2975.7349999999997</v>
      </c>
      <c r="R179" s="8">
        <v>2990.6170000000002</v>
      </c>
      <c r="S179" s="8">
        <v>2958.2139999999999</v>
      </c>
      <c r="T179" s="8">
        <v>2894.2130000000002</v>
      </c>
      <c r="U179" s="8">
        <v>2812.2080000000001</v>
      </c>
      <c r="V179" s="8">
        <v>2790.585</v>
      </c>
      <c r="W179" s="8">
        <v>2753.7370000000001</v>
      </c>
      <c r="X179" s="8">
        <v>2544.1990000000001</v>
      </c>
      <c r="Y179" s="8">
        <v>2327.5630000000001</v>
      </c>
      <c r="Z179" s="8">
        <v>2102.317</v>
      </c>
      <c r="AB179" s="9"/>
    </row>
    <row r="180" spans="1:28" x14ac:dyDescent="0.25">
      <c r="A180" s="6">
        <v>41447</v>
      </c>
      <c r="B180" s="7">
        <f>SUM('Highland Falls'!_Day174)</f>
        <v>59286.92</v>
      </c>
      <c r="C180" s="8">
        <v>1926.5049999999999</v>
      </c>
      <c r="D180" s="8">
        <v>1823.451</v>
      </c>
      <c r="E180" s="8">
        <v>1755.096</v>
      </c>
      <c r="F180" s="8">
        <v>1714.328</v>
      </c>
      <c r="G180" s="8">
        <v>1703.4080000000001</v>
      </c>
      <c r="H180" s="8">
        <v>1730.2179999999998</v>
      </c>
      <c r="I180" s="8">
        <v>1937.6420000000001</v>
      </c>
      <c r="J180" s="8">
        <v>2200.5550000000003</v>
      </c>
      <c r="K180" s="8">
        <v>2361.1350000000002</v>
      </c>
      <c r="L180" s="8">
        <v>2563.12</v>
      </c>
      <c r="M180" s="8">
        <v>2753.9260000000004</v>
      </c>
      <c r="N180" s="8">
        <v>2843.652</v>
      </c>
      <c r="O180" s="8">
        <v>2906.8969999999999</v>
      </c>
      <c r="P180" s="8">
        <v>2937.0250000000001</v>
      </c>
      <c r="Q180" s="8">
        <v>2958.424</v>
      </c>
      <c r="R180" s="8">
        <v>3018.4349999999999</v>
      </c>
      <c r="S180" s="8">
        <v>3038.6370000000002</v>
      </c>
      <c r="T180" s="8">
        <v>3051.8599999999997</v>
      </c>
      <c r="U180" s="8">
        <v>2953.8249999999998</v>
      </c>
      <c r="V180" s="8">
        <v>2947.623</v>
      </c>
      <c r="W180" s="8">
        <v>2874.319</v>
      </c>
      <c r="X180" s="8">
        <v>2659.3070000000002</v>
      </c>
      <c r="Y180" s="8">
        <v>2420.2359999999999</v>
      </c>
      <c r="Z180" s="8">
        <v>2207.2960000000003</v>
      </c>
      <c r="AB180" s="9"/>
    </row>
    <row r="181" spans="1:28" x14ac:dyDescent="0.25">
      <c r="A181" s="6">
        <v>41448</v>
      </c>
      <c r="B181" s="7">
        <f>SUM('Highland Falls'!_Day175)</f>
        <v>65852.317999999999</v>
      </c>
      <c r="C181" s="8">
        <v>2032.835</v>
      </c>
      <c r="D181" s="8">
        <v>1918.2660000000001</v>
      </c>
      <c r="E181" s="8">
        <v>1853.2849999999999</v>
      </c>
      <c r="F181" s="8">
        <v>1819.335</v>
      </c>
      <c r="G181" s="8">
        <v>1800.2950000000001</v>
      </c>
      <c r="H181" s="8">
        <v>1840.174</v>
      </c>
      <c r="I181" s="8">
        <v>1960.4480000000001</v>
      </c>
      <c r="J181" s="8">
        <v>2164.0430000000001</v>
      </c>
      <c r="K181" s="8">
        <v>2444.134</v>
      </c>
      <c r="L181" s="8">
        <v>2718.38</v>
      </c>
      <c r="M181" s="8">
        <v>2941.547</v>
      </c>
      <c r="N181" s="8">
        <v>3086.8249999999998</v>
      </c>
      <c r="O181" s="8">
        <v>3236.3519999999999</v>
      </c>
      <c r="P181" s="8">
        <v>3352.9369999999999</v>
      </c>
      <c r="Q181" s="8">
        <v>3392.3050000000003</v>
      </c>
      <c r="R181" s="8">
        <v>3498.4110000000001</v>
      </c>
      <c r="S181" s="8">
        <v>3527.37</v>
      </c>
      <c r="T181" s="8">
        <v>3450.7130000000002</v>
      </c>
      <c r="U181" s="8">
        <v>3337.95</v>
      </c>
      <c r="V181" s="8">
        <v>3399.27</v>
      </c>
      <c r="W181" s="8">
        <v>3402.7560000000003</v>
      </c>
      <c r="X181" s="8">
        <v>3210.7950000000001</v>
      </c>
      <c r="Y181" s="8">
        <v>2848.4960000000001</v>
      </c>
      <c r="Z181" s="8">
        <v>2615.3960000000002</v>
      </c>
      <c r="AB181" s="9"/>
    </row>
    <row r="182" spans="1:28" x14ac:dyDescent="0.25">
      <c r="A182" s="6">
        <v>41449</v>
      </c>
      <c r="B182" s="7">
        <f>SUM('Highland Falls'!_Day176)</f>
        <v>75255.851999999999</v>
      </c>
      <c r="C182" s="8">
        <v>2434.4390000000003</v>
      </c>
      <c r="D182" s="8">
        <v>2299.759</v>
      </c>
      <c r="E182" s="8">
        <v>2244.0039999999999</v>
      </c>
      <c r="F182" s="8">
        <v>2197.4050000000002</v>
      </c>
      <c r="G182" s="8">
        <v>2254.9169999999999</v>
      </c>
      <c r="H182" s="8">
        <v>2432.5419999999999</v>
      </c>
      <c r="I182" s="8">
        <v>2599.828</v>
      </c>
      <c r="J182" s="8">
        <v>2808.7359999999999</v>
      </c>
      <c r="K182" s="8">
        <v>3084.2350000000001</v>
      </c>
      <c r="L182" s="8">
        <v>3379.9290000000001</v>
      </c>
      <c r="M182" s="8">
        <v>3612.3989999999999</v>
      </c>
      <c r="N182" s="8">
        <v>3762.4859999999999</v>
      </c>
      <c r="O182" s="8">
        <v>3875.2350000000001</v>
      </c>
      <c r="P182" s="8">
        <v>3917.2</v>
      </c>
      <c r="Q182" s="8">
        <v>3985.1139999999996</v>
      </c>
      <c r="R182" s="8">
        <v>3969.049</v>
      </c>
      <c r="S182" s="8">
        <v>4038.3979999999997</v>
      </c>
      <c r="T182" s="8">
        <v>3875.732</v>
      </c>
      <c r="U182" s="8">
        <v>3550.9390000000003</v>
      </c>
      <c r="V182" s="8">
        <v>3397.6109999999999</v>
      </c>
      <c r="W182" s="8">
        <v>3271.8420000000001</v>
      </c>
      <c r="X182" s="8">
        <v>3039.2529999999997</v>
      </c>
      <c r="Y182" s="8">
        <v>2732.7509999999997</v>
      </c>
      <c r="Z182" s="8">
        <v>2492.049</v>
      </c>
      <c r="AB182" s="9"/>
    </row>
    <row r="183" spans="1:28" x14ac:dyDescent="0.25">
      <c r="A183" s="6">
        <v>41450</v>
      </c>
      <c r="B183" s="7">
        <f>SUM('Highland Falls'!_Day177)</f>
        <v>75862.695999999996</v>
      </c>
      <c r="C183" s="8">
        <v>2333.5059999999999</v>
      </c>
      <c r="D183" s="8">
        <v>2237.123</v>
      </c>
      <c r="E183" s="8">
        <v>2177.6089999999999</v>
      </c>
      <c r="F183" s="8">
        <v>2136.3510000000001</v>
      </c>
      <c r="G183" s="8">
        <v>2171.3789999999999</v>
      </c>
      <c r="H183" s="8">
        <v>2315.3969999999999</v>
      </c>
      <c r="I183" s="8">
        <v>2549.6239999999998</v>
      </c>
      <c r="J183" s="8">
        <v>2808.12</v>
      </c>
      <c r="K183" s="8">
        <v>2985.6890000000003</v>
      </c>
      <c r="L183" s="8">
        <v>3326.6590000000001</v>
      </c>
      <c r="M183" s="8">
        <v>3506.8249999999998</v>
      </c>
      <c r="N183" s="8">
        <v>3702.1669999999999</v>
      </c>
      <c r="O183" s="8">
        <v>3779.93</v>
      </c>
      <c r="P183" s="8">
        <v>3814.2860000000001</v>
      </c>
      <c r="Q183" s="8">
        <v>3883.0609999999997</v>
      </c>
      <c r="R183" s="8">
        <v>3854.1859999999997</v>
      </c>
      <c r="S183" s="8">
        <v>3926.2019999999998</v>
      </c>
      <c r="T183" s="8">
        <v>3872.8269999999998</v>
      </c>
      <c r="U183" s="8">
        <v>3778.6209999999996</v>
      </c>
      <c r="V183" s="8">
        <v>3766.49</v>
      </c>
      <c r="W183" s="8">
        <v>3675.875</v>
      </c>
      <c r="X183" s="8">
        <v>3400.0750000000003</v>
      </c>
      <c r="Y183" s="8">
        <v>3053.4139999999998</v>
      </c>
      <c r="Z183" s="8">
        <v>2807.2799999999997</v>
      </c>
      <c r="AB183" s="9"/>
    </row>
    <row r="184" spans="1:28" x14ac:dyDescent="0.25">
      <c r="A184" s="6">
        <v>41451</v>
      </c>
      <c r="B184" s="7">
        <f>SUM('Highland Falls'!_Day178)</f>
        <v>71327.032000000007</v>
      </c>
      <c r="C184" s="8">
        <v>2625.6579999999999</v>
      </c>
      <c r="D184" s="8">
        <v>2522.0860000000002</v>
      </c>
      <c r="E184" s="8">
        <v>2460.9340000000002</v>
      </c>
      <c r="F184" s="8">
        <v>2445.3029999999999</v>
      </c>
      <c r="G184" s="8">
        <v>2447.5010000000002</v>
      </c>
      <c r="H184" s="8">
        <v>2574.67</v>
      </c>
      <c r="I184" s="8">
        <v>2776.0320000000002</v>
      </c>
      <c r="J184" s="8">
        <v>3028.6410000000001</v>
      </c>
      <c r="K184" s="8">
        <v>3103.674</v>
      </c>
      <c r="L184" s="8">
        <v>3184.5730000000003</v>
      </c>
      <c r="M184" s="8">
        <v>3259.1790000000001</v>
      </c>
      <c r="N184" s="8">
        <v>3275.2020000000002</v>
      </c>
      <c r="O184" s="8">
        <v>3205.2089999999998</v>
      </c>
      <c r="P184" s="8">
        <v>3201.828</v>
      </c>
      <c r="Q184" s="8">
        <v>3256.4210000000003</v>
      </c>
      <c r="R184" s="8">
        <v>3307.8779999999997</v>
      </c>
      <c r="S184" s="8">
        <v>3409.6790000000001</v>
      </c>
      <c r="T184" s="8">
        <v>3350.3469999999998</v>
      </c>
      <c r="U184" s="8">
        <v>3280.2000000000003</v>
      </c>
      <c r="V184" s="8">
        <v>3245.0810000000001</v>
      </c>
      <c r="W184" s="8">
        <v>3187.6530000000002</v>
      </c>
      <c r="X184" s="8">
        <v>2983.9879999999998</v>
      </c>
      <c r="Y184" s="8">
        <v>2727.4589999999998</v>
      </c>
      <c r="Z184" s="8">
        <v>2467.8359999999998</v>
      </c>
      <c r="AB184" s="9"/>
    </row>
    <row r="185" spans="1:28" x14ac:dyDescent="0.25">
      <c r="A185" s="6">
        <v>41452</v>
      </c>
      <c r="B185" s="7">
        <f>SUM('Highland Falls'!_Day179)</f>
        <v>72619.575000000012</v>
      </c>
      <c r="C185" s="8">
        <v>2362.6190000000001</v>
      </c>
      <c r="D185" s="8">
        <v>2207.4780000000001</v>
      </c>
      <c r="E185" s="8">
        <v>2125.6129999999998</v>
      </c>
      <c r="F185" s="8">
        <v>2062.5009999999997</v>
      </c>
      <c r="G185" s="8">
        <v>2018.5829999999999</v>
      </c>
      <c r="H185" s="8">
        <v>2109.261</v>
      </c>
      <c r="I185" s="8">
        <v>2388.2179999999998</v>
      </c>
      <c r="J185" s="8">
        <v>2716.9870000000001</v>
      </c>
      <c r="K185" s="8">
        <v>3008.2850000000003</v>
      </c>
      <c r="L185" s="8">
        <v>3291.2950000000001</v>
      </c>
      <c r="M185" s="8">
        <v>3521.9590000000003</v>
      </c>
      <c r="N185" s="8">
        <v>3647.3779999999997</v>
      </c>
      <c r="O185" s="8">
        <v>3716.1669999999999</v>
      </c>
      <c r="P185" s="8">
        <v>3753.2109999999998</v>
      </c>
      <c r="Q185" s="8">
        <v>3740.366</v>
      </c>
      <c r="R185" s="8">
        <v>3620.029</v>
      </c>
      <c r="S185" s="8">
        <v>3616.3820000000001</v>
      </c>
      <c r="T185" s="8">
        <v>3527.174</v>
      </c>
      <c r="U185" s="8">
        <v>3472.4760000000001</v>
      </c>
      <c r="V185" s="8">
        <v>3525.1860000000001</v>
      </c>
      <c r="W185" s="8">
        <v>3453.2049999999999</v>
      </c>
      <c r="X185" s="8">
        <v>3165.3649999999998</v>
      </c>
      <c r="Y185" s="8">
        <v>2904.902</v>
      </c>
      <c r="Z185" s="8">
        <v>2664.9350000000004</v>
      </c>
      <c r="AB185" s="9"/>
    </row>
    <row r="186" spans="1:28" x14ac:dyDescent="0.25">
      <c r="A186" s="6">
        <v>41453</v>
      </c>
      <c r="B186" s="7">
        <f>SUM('Highland Falls'!_Day180)</f>
        <v>72942.127999999997</v>
      </c>
      <c r="C186" s="8">
        <v>2339.904</v>
      </c>
      <c r="D186" s="8">
        <v>2193.4359999999997</v>
      </c>
      <c r="E186" s="8">
        <v>2111.1579999999999</v>
      </c>
      <c r="F186" s="8">
        <v>2041.4379999999999</v>
      </c>
      <c r="G186" s="8">
        <v>1995.0419999999999</v>
      </c>
      <c r="H186" s="8">
        <v>2084.8939999999998</v>
      </c>
      <c r="I186" s="8">
        <v>2363.4380000000001</v>
      </c>
      <c r="J186" s="8">
        <v>2706.6619999999998</v>
      </c>
      <c r="K186" s="8">
        <v>2995.482</v>
      </c>
      <c r="L186" s="8">
        <v>3276.84</v>
      </c>
      <c r="M186" s="8">
        <v>3507.5039999999999</v>
      </c>
      <c r="N186" s="8">
        <v>3634.1619999999998</v>
      </c>
      <c r="O186" s="8">
        <v>3705.0159999999996</v>
      </c>
      <c r="P186" s="8">
        <v>3753.6239999999998</v>
      </c>
      <c r="Q186" s="8">
        <v>3791.165</v>
      </c>
      <c r="R186" s="8">
        <v>3824.877</v>
      </c>
      <c r="S186" s="8">
        <v>3736.5650000000001</v>
      </c>
      <c r="T186" s="8">
        <v>3581.277</v>
      </c>
      <c r="U186" s="8">
        <v>3526.9920000000002</v>
      </c>
      <c r="V186" s="8">
        <v>3535.5110000000004</v>
      </c>
      <c r="W186" s="8">
        <v>3467.66</v>
      </c>
      <c r="X186" s="8">
        <v>3181.8849999999998</v>
      </c>
      <c r="Y186" s="8">
        <v>2917.7049999999999</v>
      </c>
      <c r="Z186" s="8">
        <v>2669.8910000000001</v>
      </c>
      <c r="AB186" s="9"/>
    </row>
    <row r="187" spans="1:28" x14ac:dyDescent="0.25">
      <c r="A187" s="6">
        <v>41454</v>
      </c>
      <c r="B187" s="7">
        <f>SUM('Highland Falls'!_Day181)</f>
        <v>70521.171000000002</v>
      </c>
      <c r="C187" s="8">
        <v>2456.0129999999999</v>
      </c>
      <c r="D187" s="8">
        <v>2310.875</v>
      </c>
      <c r="E187" s="8">
        <v>2252.096</v>
      </c>
      <c r="F187" s="8">
        <v>2214.4290000000001</v>
      </c>
      <c r="G187" s="8">
        <v>2163.56</v>
      </c>
      <c r="H187" s="8">
        <v>2235.0160000000001</v>
      </c>
      <c r="I187" s="8">
        <v>2357.2779999999998</v>
      </c>
      <c r="J187" s="8">
        <v>2576.5879999999997</v>
      </c>
      <c r="K187" s="8">
        <v>2860.8580000000002</v>
      </c>
      <c r="L187" s="8">
        <v>3109.9390000000003</v>
      </c>
      <c r="M187" s="8">
        <v>3266.8229999999999</v>
      </c>
      <c r="N187" s="8">
        <v>3382.1059999999998</v>
      </c>
      <c r="O187" s="8">
        <v>3431.2040000000002</v>
      </c>
      <c r="P187" s="8">
        <v>3437.0770000000002</v>
      </c>
      <c r="Q187" s="8">
        <v>3478.6010000000001</v>
      </c>
      <c r="R187" s="8">
        <v>3477.3690000000001</v>
      </c>
      <c r="S187" s="8">
        <v>3489.9969999999998</v>
      </c>
      <c r="T187" s="8">
        <v>3450.2439999999997</v>
      </c>
      <c r="U187" s="8">
        <v>3383.5480000000002</v>
      </c>
      <c r="V187" s="8">
        <v>3301.4449999999997</v>
      </c>
      <c r="W187" s="8">
        <v>3326.26</v>
      </c>
      <c r="X187" s="8">
        <v>3114.23</v>
      </c>
      <c r="Y187" s="8">
        <v>2835.7910000000002</v>
      </c>
      <c r="Z187" s="8">
        <v>2609.8240000000001</v>
      </c>
      <c r="AB187" s="9"/>
    </row>
    <row r="188" spans="1:28" x14ac:dyDescent="0.25">
      <c r="A188" s="6">
        <v>41455</v>
      </c>
      <c r="B188" s="7">
        <f>SUM('Highland Falls'!_Day182)</f>
        <v>69238.462999999989</v>
      </c>
      <c r="C188" s="8">
        <v>2406.453</v>
      </c>
      <c r="D188" s="8">
        <v>2271.3809999999999</v>
      </c>
      <c r="E188" s="8">
        <v>2193.3589999999999</v>
      </c>
      <c r="F188" s="8">
        <v>2164.1129999999998</v>
      </c>
      <c r="G188" s="8">
        <v>2142.6440000000002</v>
      </c>
      <c r="H188" s="8">
        <v>2171.0219999999999</v>
      </c>
      <c r="I188" s="8">
        <v>2312.2750000000001</v>
      </c>
      <c r="J188" s="8">
        <v>2479.4839999999999</v>
      </c>
      <c r="K188" s="8">
        <v>2670.9340000000002</v>
      </c>
      <c r="L188" s="8">
        <v>2862.643</v>
      </c>
      <c r="M188" s="8">
        <v>3108.6790000000001</v>
      </c>
      <c r="N188" s="8">
        <v>3340.0570000000002</v>
      </c>
      <c r="O188" s="8">
        <v>3521.5320000000002</v>
      </c>
      <c r="P188" s="8">
        <v>3473.2670000000003</v>
      </c>
      <c r="Q188" s="8">
        <v>3425.5129999999999</v>
      </c>
      <c r="R188" s="8">
        <v>3444.5249999999996</v>
      </c>
      <c r="S188" s="8">
        <v>3468.1709999999998</v>
      </c>
      <c r="T188" s="8">
        <v>3433.43</v>
      </c>
      <c r="U188" s="8">
        <v>3356.85</v>
      </c>
      <c r="V188" s="8">
        <v>3304.1889999999999</v>
      </c>
      <c r="W188" s="8">
        <v>3297.9520000000002</v>
      </c>
      <c r="X188" s="8">
        <v>3048.864</v>
      </c>
      <c r="Y188" s="8">
        <v>2803.1010000000001</v>
      </c>
      <c r="Z188" s="8">
        <v>2538.0250000000001</v>
      </c>
      <c r="AB188" s="9"/>
    </row>
    <row r="189" spans="1:28" x14ac:dyDescent="0.25">
      <c r="A189" s="6">
        <v>41456</v>
      </c>
      <c r="B189" s="7">
        <f>SUM('Highland Falls'!_Day183)</f>
        <v>67265.198000000004</v>
      </c>
      <c r="C189" s="8">
        <v>2389.59</v>
      </c>
      <c r="D189" s="8">
        <v>2320.3249999999998</v>
      </c>
      <c r="E189" s="8">
        <v>2266.5509999999999</v>
      </c>
      <c r="F189" s="8">
        <v>2269.0570000000002</v>
      </c>
      <c r="G189" s="8">
        <v>2397.402</v>
      </c>
      <c r="H189" s="8">
        <v>2489.221</v>
      </c>
      <c r="I189" s="8">
        <v>2626.2809999999999</v>
      </c>
      <c r="J189" s="8">
        <v>2799.8390000000004</v>
      </c>
      <c r="K189" s="8">
        <v>2808.5329999999999</v>
      </c>
      <c r="L189" s="8">
        <v>2914.163</v>
      </c>
      <c r="M189" s="8">
        <v>3003.6019999999999</v>
      </c>
      <c r="N189" s="8">
        <v>3029.1170000000002</v>
      </c>
      <c r="O189" s="8">
        <v>3084.3890000000001</v>
      </c>
      <c r="P189" s="8">
        <v>3050.8870000000002</v>
      </c>
      <c r="Q189" s="8">
        <v>3022.915</v>
      </c>
      <c r="R189" s="8">
        <v>3022.7539999999999</v>
      </c>
      <c r="S189" s="8">
        <v>3096.5619999999999</v>
      </c>
      <c r="T189" s="8">
        <v>3072.6220000000003</v>
      </c>
      <c r="U189" s="8">
        <v>3159.6320000000001</v>
      </c>
      <c r="V189" s="8">
        <v>3231.0949999999998</v>
      </c>
      <c r="W189" s="8">
        <v>3165.7919999999999</v>
      </c>
      <c r="X189" s="8">
        <v>2934.7779999999998</v>
      </c>
      <c r="Y189" s="8">
        <v>2651.67</v>
      </c>
      <c r="Z189" s="8">
        <v>2458.4209999999998</v>
      </c>
      <c r="AB189" s="9"/>
    </row>
    <row r="190" spans="1:28" x14ac:dyDescent="0.25">
      <c r="A190" s="6">
        <v>41457</v>
      </c>
      <c r="B190" s="7">
        <f>SUM('Highland Falls'!_Day184)</f>
        <v>71452.521000000008</v>
      </c>
      <c r="C190" s="8">
        <v>2309.5309999999999</v>
      </c>
      <c r="D190" s="8">
        <v>2250.759</v>
      </c>
      <c r="E190" s="8">
        <v>2197.069</v>
      </c>
      <c r="F190" s="8">
        <v>2172.6880000000001</v>
      </c>
      <c r="G190" s="8">
        <v>2285.1149999999998</v>
      </c>
      <c r="H190" s="8">
        <v>2408.056</v>
      </c>
      <c r="I190" s="8">
        <v>2579.2199999999998</v>
      </c>
      <c r="J190" s="8">
        <v>2814.56</v>
      </c>
      <c r="K190" s="8">
        <v>2880.6680000000001</v>
      </c>
      <c r="L190" s="8">
        <v>2985.5209999999997</v>
      </c>
      <c r="M190" s="8">
        <v>3106.67</v>
      </c>
      <c r="N190" s="8">
        <v>3250.1</v>
      </c>
      <c r="O190" s="8">
        <v>3333.239</v>
      </c>
      <c r="P190" s="8">
        <v>3423.8330000000001</v>
      </c>
      <c r="Q190" s="8">
        <v>3509.94</v>
      </c>
      <c r="R190" s="8">
        <v>3550.848</v>
      </c>
      <c r="S190" s="8">
        <v>3558.7159999999999</v>
      </c>
      <c r="T190" s="8">
        <v>3552.92</v>
      </c>
      <c r="U190" s="8">
        <v>3498.2709999999997</v>
      </c>
      <c r="V190" s="8">
        <v>3523.2539999999999</v>
      </c>
      <c r="W190" s="8">
        <v>3457.3909999999996</v>
      </c>
      <c r="X190" s="8">
        <v>3197.9779999999996</v>
      </c>
      <c r="Y190" s="8">
        <v>2929.3109999999997</v>
      </c>
      <c r="Z190" s="8">
        <v>2676.8630000000003</v>
      </c>
      <c r="AB190" s="9"/>
    </row>
    <row r="191" spans="1:28" x14ac:dyDescent="0.25">
      <c r="A191" s="6">
        <v>41458</v>
      </c>
      <c r="B191" s="7">
        <f>SUM('Highland Falls'!_Day185)</f>
        <v>73631.971000000005</v>
      </c>
      <c r="C191" s="8">
        <v>2509.0589999999997</v>
      </c>
      <c r="D191" s="8">
        <v>2394.1680000000001</v>
      </c>
      <c r="E191" s="8">
        <v>2317.0349999999999</v>
      </c>
      <c r="F191" s="8">
        <v>2280.4389999999999</v>
      </c>
      <c r="G191" s="8">
        <v>2338.8119999999999</v>
      </c>
      <c r="H191" s="8">
        <v>2479.0709999999999</v>
      </c>
      <c r="I191" s="8">
        <v>2614.0030000000002</v>
      </c>
      <c r="J191" s="8">
        <v>2803.6120000000001</v>
      </c>
      <c r="K191" s="8">
        <v>2975.9870000000001</v>
      </c>
      <c r="L191" s="8">
        <v>3120.558</v>
      </c>
      <c r="M191" s="8">
        <v>3298.5749999999998</v>
      </c>
      <c r="N191" s="8">
        <v>3436.2649999999999</v>
      </c>
      <c r="O191" s="8">
        <v>3540.5929999999998</v>
      </c>
      <c r="P191" s="8">
        <v>3551.8629999999998</v>
      </c>
      <c r="Q191" s="8">
        <v>3577.154</v>
      </c>
      <c r="R191" s="8">
        <v>3553.4589999999998</v>
      </c>
      <c r="S191" s="8">
        <v>3602.011</v>
      </c>
      <c r="T191" s="8">
        <v>3506.538</v>
      </c>
      <c r="U191" s="8">
        <v>3490.8789999999999</v>
      </c>
      <c r="V191" s="8">
        <v>3543.9670000000001</v>
      </c>
      <c r="W191" s="8">
        <v>3554.53</v>
      </c>
      <c r="X191" s="8">
        <v>3318.105</v>
      </c>
      <c r="Y191" s="8">
        <v>3038.42</v>
      </c>
      <c r="Z191" s="8">
        <v>2786.8680000000004</v>
      </c>
      <c r="AB191" s="9"/>
    </row>
    <row r="192" spans="1:28" x14ac:dyDescent="0.25">
      <c r="A192" s="6">
        <v>41459</v>
      </c>
      <c r="B192" s="7">
        <f>SUM('Highland Falls'!_Day186)</f>
        <v>78333.549000000014</v>
      </c>
      <c r="C192" s="8">
        <v>2597.6509999999998</v>
      </c>
      <c r="D192" s="8">
        <v>2470.5660000000003</v>
      </c>
      <c r="E192" s="8">
        <v>2394.6579999999999</v>
      </c>
      <c r="F192" s="8">
        <v>2337.6289999999999</v>
      </c>
      <c r="G192" s="8">
        <v>2327.7730000000001</v>
      </c>
      <c r="H192" s="8">
        <v>2437.491</v>
      </c>
      <c r="I192" s="8">
        <v>2673.0410000000002</v>
      </c>
      <c r="J192" s="8">
        <v>2969.0079999999998</v>
      </c>
      <c r="K192" s="8">
        <v>3217.6130000000003</v>
      </c>
      <c r="L192" s="8">
        <v>3544.3939999999998</v>
      </c>
      <c r="M192" s="8">
        <v>3856.1109999999999</v>
      </c>
      <c r="N192" s="8">
        <v>3929.366</v>
      </c>
      <c r="O192" s="8">
        <v>3928.442</v>
      </c>
      <c r="P192" s="8">
        <v>3829.0699999999997</v>
      </c>
      <c r="Q192" s="8">
        <v>3919.6150000000002</v>
      </c>
      <c r="R192" s="8">
        <v>3919.5660000000003</v>
      </c>
      <c r="S192" s="8">
        <v>3859.3029999999999</v>
      </c>
      <c r="T192" s="8">
        <v>3783.1429999999996</v>
      </c>
      <c r="U192" s="8">
        <v>3643.9970000000003</v>
      </c>
      <c r="V192" s="8">
        <v>3535.0910000000003</v>
      </c>
      <c r="W192" s="8">
        <v>3450.8530000000001</v>
      </c>
      <c r="X192" s="8">
        <v>3460.7510000000002</v>
      </c>
      <c r="Y192" s="8">
        <v>3268.6570000000002</v>
      </c>
      <c r="Z192" s="8">
        <v>2979.76</v>
      </c>
      <c r="AB192" s="9"/>
    </row>
    <row r="193" spans="1:28" x14ac:dyDescent="0.25">
      <c r="A193" s="6">
        <v>41460</v>
      </c>
      <c r="B193" s="7">
        <f>SUM('Highland Falls'!_Day187)</f>
        <v>85967.98000000001</v>
      </c>
      <c r="C193" s="8">
        <v>2751.623</v>
      </c>
      <c r="D193" s="8">
        <v>2641.681</v>
      </c>
      <c r="E193" s="8">
        <v>2558.71</v>
      </c>
      <c r="F193" s="8">
        <v>2493.2460000000001</v>
      </c>
      <c r="G193" s="8">
        <v>2504.348</v>
      </c>
      <c r="H193" s="8">
        <v>2619.7919999999999</v>
      </c>
      <c r="I193" s="8">
        <v>2864.694</v>
      </c>
      <c r="J193" s="8">
        <v>3251.4860000000003</v>
      </c>
      <c r="K193" s="8">
        <v>3514.3429999999998</v>
      </c>
      <c r="L193" s="8">
        <v>3805.2979999999998</v>
      </c>
      <c r="M193" s="8">
        <v>4043.5709999999999</v>
      </c>
      <c r="N193" s="8">
        <v>4191.5860000000002</v>
      </c>
      <c r="O193" s="8">
        <v>4238.5839999999998</v>
      </c>
      <c r="P193" s="8">
        <v>4256.2449999999999</v>
      </c>
      <c r="Q193" s="8">
        <v>4331.3410000000003</v>
      </c>
      <c r="R193" s="8">
        <v>4348.26</v>
      </c>
      <c r="S193" s="8">
        <v>4356.7299999999996</v>
      </c>
      <c r="T193" s="8">
        <v>4235.7139999999999</v>
      </c>
      <c r="U193" s="8">
        <v>4154.549</v>
      </c>
      <c r="V193" s="8">
        <v>4101.902</v>
      </c>
      <c r="W193" s="8">
        <v>4049.703</v>
      </c>
      <c r="X193" s="8">
        <v>3822.9309999999996</v>
      </c>
      <c r="Y193" s="8">
        <v>3557.0709999999999</v>
      </c>
      <c r="Z193" s="8">
        <v>3274.5720000000001</v>
      </c>
      <c r="AB193" s="9"/>
    </row>
    <row r="194" spans="1:28" x14ac:dyDescent="0.25">
      <c r="A194" s="6">
        <v>41461</v>
      </c>
      <c r="B194" s="7">
        <f>SUM('Highland Falls'!_Day188)</f>
        <v>88525.311000000002</v>
      </c>
      <c r="C194" s="8">
        <v>3058.069</v>
      </c>
      <c r="D194" s="8">
        <v>2949.8069999999998</v>
      </c>
      <c r="E194" s="8">
        <v>2853.3890000000001</v>
      </c>
      <c r="F194" s="8">
        <v>2801.7360000000003</v>
      </c>
      <c r="G194" s="8">
        <v>2759.7150000000001</v>
      </c>
      <c r="H194" s="8">
        <v>2788.4639999999999</v>
      </c>
      <c r="I194" s="8">
        <v>2998.7510000000002</v>
      </c>
      <c r="J194" s="8">
        <v>3365.5790000000002</v>
      </c>
      <c r="K194" s="8">
        <v>3647.8679999999999</v>
      </c>
      <c r="L194" s="8">
        <v>3849.9650000000001</v>
      </c>
      <c r="M194" s="8">
        <v>4048.7089999999998</v>
      </c>
      <c r="N194" s="8">
        <v>4206.0200000000004</v>
      </c>
      <c r="O194" s="8">
        <v>4271.5050000000001</v>
      </c>
      <c r="P194" s="8">
        <v>4315.1149999999998</v>
      </c>
      <c r="Q194" s="8">
        <v>4312.924</v>
      </c>
      <c r="R194" s="8">
        <v>4366.9849999999997</v>
      </c>
      <c r="S194" s="8">
        <v>4372.4660000000003</v>
      </c>
      <c r="T194" s="8">
        <v>4247.6210000000001</v>
      </c>
      <c r="U194" s="8">
        <v>4146.24</v>
      </c>
      <c r="V194" s="8">
        <v>4098.6120000000001</v>
      </c>
      <c r="W194" s="8">
        <v>4075.1899999999996</v>
      </c>
      <c r="X194" s="8">
        <v>3975.846</v>
      </c>
      <c r="Y194" s="8">
        <v>3641.5260000000003</v>
      </c>
      <c r="Z194" s="8">
        <v>3373.2089999999998</v>
      </c>
      <c r="AB194" s="9"/>
    </row>
    <row r="195" spans="1:28" x14ac:dyDescent="0.25">
      <c r="A195" s="6">
        <v>41462</v>
      </c>
      <c r="B195" s="7">
        <f>SUM('Highland Falls'!_Day189)</f>
        <v>88726.714999999997</v>
      </c>
      <c r="C195" s="8">
        <v>3145.5340000000001</v>
      </c>
      <c r="D195" s="8">
        <v>2960.2580000000003</v>
      </c>
      <c r="E195" s="8">
        <v>2872.1</v>
      </c>
      <c r="F195" s="8">
        <v>2791.7049999999999</v>
      </c>
      <c r="G195" s="8">
        <v>2754.5839999999998</v>
      </c>
      <c r="H195" s="8">
        <v>2793.049</v>
      </c>
      <c r="I195" s="8">
        <v>3040.3029999999999</v>
      </c>
      <c r="J195" s="8">
        <v>3391.1850000000004</v>
      </c>
      <c r="K195" s="8">
        <v>3656.576</v>
      </c>
      <c r="L195" s="8">
        <v>3915.674</v>
      </c>
      <c r="M195" s="8">
        <v>4045.1809999999996</v>
      </c>
      <c r="N195" s="8">
        <v>4173.3580000000002</v>
      </c>
      <c r="O195" s="8">
        <v>4306.68</v>
      </c>
      <c r="P195" s="8">
        <v>4303.3969999999999</v>
      </c>
      <c r="Q195" s="8">
        <v>4309.6549999999997</v>
      </c>
      <c r="R195" s="8">
        <v>4301.71</v>
      </c>
      <c r="S195" s="8">
        <v>4343.29</v>
      </c>
      <c r="T195" s="8">
        <v>4313.5540000000001</v>
      </c>
      <c r="U195" s="8">
        <v>4289.3900000000003</v>
      </c>
      <c r="V195" s="8">
        <v>4254.9850000000006</v>
      </c>
      <c r="W195" s="8">
        <v>4168.9059999999999</v>
      </c>
      <c r="X195" s="8">
        <v>3887.373</v>
      </c>
      <c r="Y195" s="8">
        <v>3546.3889999999997</v>
      </c>
      <c r="Z195" s="8">
        <v>3161.8789999999999</v>
      </c>
      <c r="AB195" s="9"/>
    </row>
    <row r="196" spans="1:28" x14ac:dyDescent="0.25">
      <c r="A196" s="6">
        <v>41463</v>
      </c>
      <c r="B196" s="7">
        <f>SUM('Highland Falls'!_Day190)</f>
        <v>84462.160999999993</v>
      </c>
      <c r="C196" s="8">
        <v>2940</v>
      </c>
      <c r="D196" s="8">
        <v>2784.8379999999997</v>
      </c>
      <c r="E196" s="8">
        <v>2689.2040000000002</v>
      </c>
      <c r="F196" s="8">
        <v>2662.6109999999999</v>
      </c>
      <c r="G196" s="8">
        <v>2655.625</v>
      </c>
      <c r="H196" s="8">
        <v>2796.6120000000001</v>
      </c>
      <c r="I196" s="8">
        <v>3044.86</v>
      </c>
      <c r="J196" s="8">
        <v>3278.0859999999998</v>
      </c>
      <c r="K196" s="8">
        <v>3441.2210000000005</v>
      </c>
      <c r="L196" s="8">
        <v>3676.0709999999999</v>
      </c>
      <c r="M196" s="8">
        <v>3841.201</v>
      </c>
      <c r="N196" s="8">
        <v>3934.7840000000001</v>
      </c>
      <c r="O196" s="8">
        <v>3997.5740000000001</v>
      </c>
      <c r="P196" s="8">
        <v>4104.4290000000001</v>
      </c>
      <c r="Q196" s="8">
        <v>4151.4620000000004</v>
      </c>
      <c r="R196" s="8">
        <v>4222.6170000000002</v>
      </c>
      <c r="S196" s="8">
        <v>4231.3180000000002</v>
      </c>
      <c r="T196" s="8">
        <v>4130.4760000000006</v>
      </c>
      <c r="U196" s="8">
        <v>4048.0509999999999</v>
      </c>
      <c r="V196" s="8">
        <v>4086.5650000000001</v>
      </c>
      <c r="W196" s="8">
        <v>3973.788</v>
      </c>
      <c r="X196" s="8">
        <v>3588.1719999999996</v>
      </c>
      <c r="Y196" s="8">
        <v>3248.5600000000004</v>
      </c>
      <c r="Z196" s="8">
        <v>2934.0360000000001</v>
      </c>
      <c r="AB196" s="9"/>
    </row>
    <row r="197" spans="1:28" x14ac:dyDescent="0.25">
      <c r="A197" s="6">
        <v>41464</v>
      </c>
      <c r="B197" s="7">
        <f>SUM('Highland Falls'!_Day191)</f>
        <v>79510.108999999997</v>
      </c>
      <c r="C197" s="8">
        <v>2710.1409999999996</v>
      </c>
      <c r="D197" s="8">
        <v>2569.6019999999999</v>
      </c>
      <c r="E197" s="8">
        <v>2487.8420000000001</v>
      </c>
      <c r="F197" s="8">
        <v>2441.2290000000003</v>
      </c>
      <c r="G197" s="8">
        <v>2470.7620000000002</v>
      </c>
      <c r="H197" s="8">
        <v>2649.8359999999998</v>
      </c>
      <c r="I197" s="8">
        <v>2837.1769999999997</v>
      </c>
      <c r="J197" s="8">
        <v>2953.4119999999998</v>
      </c>
      <c r="K197" s="8">
        <v>3180.6390000000001</v>
      </c>
      <c r="L197" s="8">
        <v>3448.991</v>
      </c>
      <c r="M197" s="8">
        <v>3639.3700000000003</v>
      </c>
      <c r="N197" s="8">
        <v>3799.9990000000003</v>
      </c>
      <c r="O197" s="8">
        <v>3793.6009999999997</v>
      </c>
      <c r="P197" s="8">
        <v>3878.364</v>
      </c>
      <c r="Q197" s="8">
        <v>3974.9989999999998</v>
      </c>
      <c r="R197" s="8">
        <v>3827.25</v>
      </c>
      <c r="S197" s="8">
        <v>3906.7980000000002</v>
      </c>
      <c r="T197" s="8">
        <v>3855.4670000000001</v>
      </c>
      <c r="U197" s="8">
        <v>3808.2240000000002</v>
      </c>
      <c r="V197" s="8">
        <v>3841.5859999999998</v>
      </c>
      <c r="W197" s="8">
        <v>3797.5630000000001</v>
      </c>
      <c r="X197" s="8">
        <v>3531.4579999999996</v>
      </c>
      <c r="Y197" s="8">
        <v>3191.4749999999999</v>
      </c>
      <c r="Z197" s="8">
        <v>2914.3240000000001</v>
      </c>
      <c r="AB197" s="9"/>
    </row>
    <row r="198" spans="1:28" x14ac:dyDescent="0.25">
      <c r="A198" s="6">
        <v>41465</v>
      </c>
      <c r="B198" s="7">
        <f>SUM('Highland Falls'!_Day192)</f>
        <v>79874.03899999999</v>
      </c>
      <c r="C198" s="8">
        <v>2734.8509999999997</v>
      </c>
      <c r="D198" s="8">
        <v>2616.5790000000002</v>
      </c>
      <c r="E198" s="8">
        <v>2557.8420000000001</v>
      </c>
      <c r="F198" s="8">
        <v>2509.8920000000003</v>
      </c>
      <c r="G198" s="8">
        <v>2571.7510000000002</v>
      </c>
      <c r="H198" s="8">
        <v>2710.9529999999995</v>
      </c>
      <c r="I198" s="8">
        <v>2916.4519999999998</v>
      </c>
      <c r="J198" s="8">
        <v>3020.92</v>
      </c>
      <c r="K198" s="8">
        <v>3124.723</v>
      </c>
      <c r="L198" s="8">
        <v>3375.442</v>
      </c>
      <c r="M198" s="8">
        <v>3502.0509999999999</v>
      </c>
      <c r="N198" s="8">
        <v>3650.5140000000001</v>
      </c>
      <c r="O198" s="8">
        <v>3777.998</v>
      </c>
      <c r="P198" s="8">
        <v>3821.3279999999995</v>
      </c>
      <c r="Q198" s="8">
        <v>3914.47</v>
      </c>
      <c r="R198" s="8">
        <v>3982.7060000000001</v>
      </c>
      <c r="S198" s="8">
        <v>3967.8030000000003</v>
      </c>
      <c r="T198" s="8">
        <v>3892.8680000000004</v>
      </c>
      <c r="U198" s="8">
        <v>3875.5640000000003</v>
      </c>
      <c r="V198" s="8">
        <v>3834.67</v>
      </c>
      <c r="W198" s="8">
        <v>3803.3519999999999</v>
      </c>
      <c r="X198" s="8">
        <v>3530.989</v>
      </c>
      <c r="Y198" s="8">
        <v>3206.4829999999997</v>
      </c>
      <c r="Z198" s="8">
        <v>2973.8380000000002</v>
      </c>
      <c r="AB198" s="9"/>
    </row>
    <row r="199" spans="1:28" x14ac:dyDescent="0.25">
      <c r="A199" s="6">
        <v>41466</v>
      </c>
      <c r="B199" s="7">
        <f>SUM('Highland Falls'!_Day193)</f>
        <v>77834.770999999993</v>
      </c>
      <c r="C199" s="8">
        <v>2790.5920000000001</v>
      </c>
      <c r="D199" s="8">
        <v>2735.2709999999997</v>
      </c>
      <c r="E199" s="8">
        <v>2655.1420000000003</v>
      </c>
      <c r="F199" s="8">
        <v>2599.73</v>
      </c>
      <c r="G199" s="8">
        <v>2703.4839999999999</v>
      </c>
      <c r="H199" s="8">
        <v>2784.4109999999996</v>
      </c>
      <c r="I199" s="8">
        <v>2900.9679999999998</v>
      </c>
      <c r="J199" s="8">
        <v>3028.585</v>
      </c>
      <c r="K199" s="8">
        <v>3053.239</v>
      </c>
      <c r="L199" s="8">
        <v>3341.576</v>
      </c>
      <c r="M199" s="8">
        <v>3475.2059999999997</v>
      </c>
      <c r="N199" s="8">
        <v>3618.7130000000002</v>
      </c>
      <c r="O199" s="8">
        <v>3748.2620000000002</v>
      </c>
      <c r="P199" s="8">
        <v>3801.9169999999999</v>
      </c>
      <c r="Q199" s="8">
        <v>3883.9079999999999</v>
      </c>
      <c r="R199" s="8">
        <v>3959.165</v>
      </c>
      <c r="S199" s="8">
        <v>3943.0230000000001</v>
      </c>
      <c r="T199" s="8">
        <v>3856.9369999999999</v>
      </c>
      <c r="U199" s="8">
        <v>3531.8710000000001</v>
      </c>
      <c r="V199" s="8">
        <v>3481.3869999999997</v>
      </c>
      <c r="W199" s="8">
        <v>3404.8139999999999</v>
      </c>
      <c r="X199" s="8">
        <v>3153.0519999999997</v>
      </c>
      <c r="Y199" s="8">
        <v>2816.3029999999999</v>
      </c>
      <c r="Z199" s="8">
        <v>2567.2150000000001</v>
      </c>
      <c r="AB199" s="9"/>
    </row>
    <row r="200" spans="1:28" x14ac:dyDescent="0.25">
      <c r="A200" s="6">
        <v>41467</v>
      </c>
      <c r="B200" s="7">
        <f>SUM('Highland Falls'!_Day194)</f>
        <v>69925.092999999979</v>
      </c>
      <c r="C200" s="8">
        <v>2385.2849999999999</v>
      </c>
      <c r="D200" s="8">
        <v>2288.3910000000001</v>
      </c>
      <c r="E200" s="8">
        <v>2237.221</v>
      </c>
      <c r="F200" s="8">
        <v>2183.0059999999999</v>
      </c>
      <c r="G200" s="8">
        <v>2235.212</v>
      </c>
      <c r="H200" s="8">
        <v>2330.4539999999997</v>
      </c>
      <c r="I200" s="8">
        <v>2450.4269999999997</v>
      </c>
      <c r="J200" s="8">
        <v>2635.0379999999996</v>
      </c>
      <c r="K200" s="8">
        <v>2800.203</v>
      </c>
      <c r="L200" s="8">
        <v>2944.683</v>
      </c>
      <c r="M200" s="8">
        <v>3194.1</v>
      </c>
      <c r="N200" s="8">
        <v>3636.3740000000003</v>
      </c>
      <c r="O200" s="8">
        <v>3615.1990000000001</v>
      </c>
      <c r="P200" s="8">
        <v>3682.8330000000001</v>
      </c>
      <c r="Q200" s="8">
        <v>3676.6869999999999</v>
      </c>
      <c r="R200" s="8">
        <v>3706.2129999999997</v>
      </c>
      <c r="S200" s="8">
        <v>3258.9549999999999</v>
      </c>
      <c r="T200" s="8">
        <v>3158.085</v>
      </c>
      <c r="U200" s="8">
        <v>3141.9639999999999</v>
      </c>
      <c r="V200" s="8">
        <v>3171.1469999999999</v>
      </c>
      <c r="W200" s="8">
        <v>3130.9880000000003</v>
      </c>
      <c r="X200" s="8">
        <v>2942.982</v>
      </c>
      <c r="Y200" s="8">
        <v>2687.6989999999996</v>
      </c>
      <c r="Z200" s="8">
        <v>2431.9470000000001</v>
      </c>
      <c r="AB200" s="9"/>
    </row>
    <row r="201" spans="1:28" x14ac:dyDescent="0.25">
      <c r="A201" s="6">
        <v>41468</v>
      </c>
      <c r="B201" s="7">
        <f>SUM('Highland Falls'!_Day195)</f>
        <v>64447.803</v>
      </c>
      <c r="C201" s="8">
        <v>2249.0370000000003</v>
      </c>
      <c r="D201" s="8">
        <v>2140.3760000000002</v>
      </c>
      <c r="E201" s="8">
        <v>2084.2290000000003</v>
      </c>
      <c r="F201" s="8">
        <v>2050.1529999999998</v>
      </c>
      <c r="G201" s="8">
        <v>2071.8389999999999</v>
      </c>
      <c r="H201" s="8">
        <v>2069.172</v>
      </c>
      <c r="I201" s="8">
        <v>2192.4700000000003</v>
      </c>
      <c r="J201" s="8">
        <v>2392.4740000000002</v>
      </c>
      <c r="K201" s="8">
        <v>2528.33</v>
      </c>
      <c r="L201" s="8">
        <v>2636.942</v>
      </c>
      <c r="M201" s="8">
        <v>2738.3579999999997</v>
      </c>
      <c r="N201" s="8">
        <v>2827.7550000000001</v>
      </c>
      <c r="O201" s="8">
        <v>2898.616</v>
      </c>
      <c r="P201" s="8">
        <v>2924.5160000000001</v>
      </c>
      <c r="Q201" s="8">
        <v>2965.8019999999997</v>
      </c>
      <c r="R201" s="8">
        <v>3048.0520000000001</v>
      </c>
      <c r="S201" s="8">
        <v>3114.8040000000001</v>
      </c>
      <c r="T201" s="8">
        <v>3124.87</v>
      </c>
      <c r="U201" s="8">
        <v>3133.7040000000002</v>
      </c>
      <c r="V201" s="8">
        <v>3150.567</v>
      </c>
      <c r="W201" s="8">
        <v>3238.7249999999999</v>
      </c>
      <c r="X201" s="8">
        <v>3127.81</v>
      </c>
      <c r="Y201" s="8">
        <v>2961.4410000000003</v>
      </c>
      <c r="Z201" s="8">
        <v>2777.7610000000004</v>
      </c>
      <c r="AB201" s="9"/>
    </row>
    <row r="202" spans="1:28" x14ac:dyDescent="0.25">
      <c r="A202" s="6">
        <v>41469</v>
      </c>
      <c r="B202" s="7">
        <f>SUM('Highland Falls'!_Day196)</f>
        <v>79669.247000000018</v>
      </c>
      <c r="C202" s="8">
        <v>2595.7190000000001</v>
      </c>
      <c r="D202" s="8">
        <v>2466.5830000000001</v>
      </c>
      <c r="E202" s="8">
        <v>2408.63</v>
      </c>
      <c r="F202" s="8">
        <v>2366.5459999999998</v>
      </c>
      <c r="G202" s="8">
        <v>2369.8290000000002</v>
      </c>
      <c r="H202" s="8">
        <v>2373.5389999999998</v>
      </c>
      <c r="I202" s="8">
        <v>2562.5879999999997</v>
      </c>
      <c r="J202" s="8">
        <v>2773.7779999999998</v>
      </c>
      <c r="K202" s="8">
        <v>3038.7280000000001</v>
      </c>
      <c r="L202" s="8">
        <v>3329.3820000000001</v>
      </c>
      <c r="M202" s="8">
        <v>3568.39</v>
      </c>
      <c r="N202" s="8">
        <v>3668.9519999999998</v>
      </c>
      <c r="O202" s="8">
        <v>3827.4739999999997</v>
      </c>
      <c r="P202" s="8">
        <v>3888.192</v>
      </c>
      <c r="Q202" s="8">
        <v>3946.7820000000002</v>
      </c>
      <c r="R202" s="8">
        <v>4067.2939999999999</v>
      </c>
      <c r="S202" s="8">
        <v>4082.3580000000002</v>
      </c>
      <c r="T202" s="8">
        <v>4083.7089999999998</v>
      </c>
      <c r="U202" s="8">
        <v>4013.3940000000002</v>
      </c>
      <c r="V202" s="8">
        <v>4005.9739999999997</v>
      </c>
      <c r="W202" s="8">
        <v>3972.9059999999999</v>
      </c>
      <c r="X202" s="8">
        <v>3738.259</v>
      </c>
      <c r="Y202" s="8">
        <v>3374.7280000000001</v>
      </c>
      <c r="Z202" s="8">
        <v>3145.5129999999999</v>
      </c>
      <c r="AB202" s="9"/>
    </row>
    <row r="203" spans="1:28" x14ac:dyDescent="0.25">
      <c r="A203" s="6">
        <v>41470</v>
      </c>
      <c r="B203" s="7">
        <f>SUM('Highland Falls'!_Day197)</f>
        <v>87630.872000000003</v>
      </c>
      <c r="C203" s="8">
        <v>2940.4059999999999</v>
      </c>
      <c r="D203" s="8">
        <v>2776.34</v>
      </c>
      <c r="E203" s="8">
        <v>2710.4839999999999</v>
      </c>
      <c r="F203" s="8">
        <v>2638.692</v>
      </c>
      <c r="G203" s="8">
        <v>2683.6460000000002</v>
      </c>
      <c r="H203" s="8">
        <v>2852.7310000000002</v>
      </c>
      <c r="I203" s="8">
        <v>3071.915</v>
      </c>
      <c r="J203" s="8">
        <v>3338.7550000000001</v>
      </c>
      <c r="K203" s="8">
        <v>3562.174</v>
      </c>
      <c r="L203" s="8">
        <v>3852.2959999999998</v>
      </c>
      <c r="M203" s="8">
        <v>4085.8719999999998</v>
      </c>
      <c r="N203" s="8">
        <v>4217.241</v>
      </c>
      <c r="O203" s="8">
        <v>4334.6099999999997</v>
      </c>
      <c r="P203" s="8">
        <v>4407.893</v>
      </c>
      <c r="Q203" s="8">
        <v>4348.8549999999996</v>
      </c>
      <c r="R203" s="8">
        <v>4318.692</v>
      </c>
      <c r="S203" s="8">
        <v>4356.2889999999998</v>
      </c>
      <c r="T203" s="8">
        <v>4326.5039999999999</v>
      </c>
      <c r="U203" s="8">
        <v>4230.0230000000001</v>
      </c>
      <c r="V203" s="8">
        <v>4177.7749999999996</v>
      </c>
      <c r="W203" s="8">
        <v>4087.58</v>
      </c>
      <c r="X203" s="8">
        <v>3770.375</v>
      </c>
      <c r="Y203" s="8">
        <v>3423.49</v>
      </c>
      <c r="Z203" s="8">
        <v>3118.2339999999999</v>
      </c>
      <c r="AB203" s="9"/>
    </row>
    <row r="204" spans="1:28" x14ac:dyDescent="0.25">
      <c r="A204" s="6">
        <v>41471</v>
      </c>
      <c r="B204" s="7">
        <f>SUM('Highland Falls'!_Day198)</f>
        <v>86312.708999999988</v>
      </c>
      <c r="C204" s="8">
        <v>2914.4920000000002</v>
      </c>
      <c r="D204" s="8">
        <v>2760.31</v>
      </c>
      <c r="E204" s="8">
        <v>2671.319</v>
      </c>
      <c r="F204" s="8">
        <v>2599.9120000000003</v>
      </c>
      <c r="G204" s="8">
        <v>2608.9279999999999</v>
      </c>
      <c r="H204" s="8">
        <v>2791.8310000000001</v>
      </c>
      <c r="I204" s="8">
        <v>3058.9859999999999</v>
      </c>
      <c r="J204" s="8">
        <v>3295.1660000000002</v>
      </c>
      <c r="K204" s="8">
        <v>3436.6289999999999</v>
      </c>
      <c r="L204" s="8">
        <v>3712.1419999999998</v>
      </c>
      <c r="M204" s="8">
        <v>3909.605</v>
      </c>
      <c r="N204" s="8">
        <v>4056.451</v>
      </c>
      <c r="O204" s="8">
        <v>4208.8130000000001</v>
      </c>
      <c r="P204" s="8">
        <v>4246.018</v>
      </c>
      <c r="Q204" s="8">
        <v>4338.3620000000001</v>
      </c>
      <c r="R204" s="8">
        <v>4386.8090000000002</v>
      </c>
      <c r="S204" s="8">
        <v>4430.2790000000005</v>
      </c>
      <c r="T204" s="8">
        <v>4330.424</v>
      </c>
      <c r="U204" s="8">
        <v>4187.5609999999997</v>
      </c>
      <c r="V204" s="8">
        <v>4157.93</v>
      </c>
      <c r="W204" s="8">
        <v>4027.17</v>
      </c>
      <c r="X204" s="8">
        <v>3738.7139999999999</v>
      </c>
      <c r="Y204" s="8">
        <v>3361.386</v>
      </c>
      <c r="Z204" s="8">
        <v>3083.4719999999998</v>
      </c>
      <c r="AB204" s="9"/>
    </row>
    <row r="205" spans="1:28" x14ac:dyDescent="0.25">
      <c r="A205" s="6">
        <v>41472</v>
      </c>
      <c r="B205" s="7">
        <f>SUM('Highland Falls'!_Day199)</f>
        <v>89234.347999999998</v>
      </c>
      <c r="C205" s="8">
        <v>2865.0370000000003</v>
      </c>
      <c r="D205" s="8">
        <v>2748.8649999999998</v>
      </c>
      <c r="E205" s="8">
        <v>2649.913</v>
      </c>
      <c r="F205" s="8">
        <v>2619.6730000000002</v>
      </c>
      <c r="G205" s="8">
        <v>2647.4700000000003</v>
      </c>
      <c r="H205" s="8">
        <v>2836.6029999999996</v>
      </c>
      <c r="I205" s="8">
        <v>3059.3150000000001</v>
      </c>
      <c r="J205" s="8">
        <v>3324.482</v>
      </c>
      <c r="K205" s="8">
        <v>3597.3490000000002</v>
      </c>
      <c r="L205" s="8">
        <v>3847.1790000000001</v>
      </c>
      <c r="M205" s="8">
        <v>4076.9679999999998</v>
      </c>
      <c r="N205" s="8">
        <v>4274.5079999999998</v>
      </c>
      <c r="O205" s="8">
        <v>4401.5370000000003</v>
      </c>
      <c r="P205" s="8">
        <v>4477.9070000000002</v>
      </c>
      <c r="Q205" s="8">
        <v>4499.768</v>
      </c>
      <c r="R205" s="8">
        <v>4530.3860000000004</v>
      </c>
      <c r="S205" s="8">
        <v>4585.1890000000003</v>
      </c>
      <c r="T205" s="8">
        <v>4454.9609999999993</v>
      </c>
      <c r="U205" s="8">
        <v>4375.42</v>
      </c>
      <c r="V205" s="8">
        <v>4310.9219999999996</v>
      </c>
      <c r="W205" s="8">
        <v>4253.6130000000003</v>
      </c>
      <c r="X205" s="8">
        <v>3859.1210000000001</v>
      </c>
      <c r="Y205" s="8">
        <v>3605.5880000000002</v>
      </c>
      <c r="Z205" s="8">
        <v>3332.5740000000001</v>
      </c>
      <c r="AB205" s="9"/>
    </row>
    <row r="206" spans="1:28" x14ac:dyDescent="0.25">
      <c r="A206" s="6">
        <v>41473</v>
      </c>
      <c r="B206" s="7">
        <f>SUM('Highland Falls'!_Day200)</f>
        <v>94099.55799999999</v>
      </c>
      <c r="C206" s="8">
        <v>3112.8439999999996</v>
      </c>
      <c r="D206" s="8">
        <v>2969.4</v>
      </c>
      <c r="E206" s="8">
        <v>2914.009</v>
      </c>
      <c r="F206" s="8">
        <v>2830.373</v>
      </c>
      <c r="G206" s="8">
        <v>2870.0699999999997</v>
      </c>
      <c r="H206" s="8">
        <v>3062.5839999999998</v>
      </c>
      <c r="I206" s="8">
        <v>3297.2939999999999</v>
      </c>
      <c r="J206" s="8">
        <v>3542.2799999999997</v>
      </c>
      <c r="K206" s="8">
        <v>3858.8830000000003</v>
      </c>
      <c r="L206" s="8">
        <v>4132.6319999999996</v>
      </c>
      <c r="M206" s="8">
        <v>4354.0419999999995</v>
      </c>
      <c r="N206" s="8">
        <v>4470.6129999999994</v>
      </c>
      <c r="O206" s="8">
        <v>4542.7619999999997</v>
      </c>
      <c r="P206" s="8">
        <v>4598.3980000000001</v>
      </c>
      <c r="Q206" s="8">
        <v>4685.7299999999996</v>
      </c>
      <c r="R206" s="8">
        <v>4679.99</v>
      </c>
      <c r="S206" s="8">
        <v>4720.4639999999999</v>
      </c>
      <c r="T206" s="8">
        <v>4637.7030000000004</v>
      </c>
      <c r="U206" s="8">
        <v>4527.6490000000003</v>
      </c>
      <c r="V206" s="8">
        <v>4510.1350000000002</v>
      </c>
      <c r="W206" s="8">
        <v>4418.8549999999996</v>
      </c>
      <c r="X206" s="8">
        <v>4132.7719999999999</v>
      </c>
      <c r="Y206" s="8">
        <v>3770.5989999999997</v>
      </c>
      <c r="Z206" s="8">
        <v>3459.4769999999999</v>
      </c>
      <c r="AB206" s="9"/>
    </row>
    <row r="207" spans="1:28" x14ac:dyDescent="0.25">
      <c r="A207" s="6">
        <v>41474</v>
      </c>
      <c r="B207" s="7">
        <f>SUM('Highland Falls'!_Day201)</f>
        <v>97528.374999999985</v>
      </c>
      <c r="C207" s="8">
        <v>3251.864</v>
      </c>
      <c r="D207" s="8">
        <v>3140.3610000000003</v>
      </c>
      <c r="E207" s="8">
        <v>3022.9920000000002</v>
      </c>
      <c r="F207" s="8">
        <v>2970.4639999999999</v>
      </c>
      <c r="G207" s="8">
        <v>2983.596</v>
      </c>
      <c r="H207" s="8">
        <v>3125.8359999999998</v>
      </c>
      <c r="I207" s="8">
        <v>3351.4670000000001</v>
      </c>
      <c r="J207" s="8">
        <v>3713.0309999999999</v>
      </c>
      <c r="K207" s="8">
        <v>3990.6859999999997</v>
      </c>
      <c r="L207" s="8">
        <v>4266.1289999999999</v>
      </c>
      <c r="M207" s="8">
        <v>4545.9470000000001</v>
      </c>
      <c r="N207" s="8">
        <v>4722.4309999999996</v>
      </c>
      <c r="O207" s="8">
        <v>4828.1030000000001</v>
      </c>
      <c r="P207" s="8">
        <v>4838.7220000000007</v>
      </c>
      <c r="Q207" s="8">
        <v>4877.0680000000002</v>
      </c>
      <c r="R207" s="8">
        <v>4884.0470000000005</v>
      </c>
      <c r="S207" s="8">
        <v>4783.1000000000004</v>
      </c>
      <c r="T207" s="8">
        <v>4717.16</v>
      </c>
      <c r="U207" s="8">
        <v>4562.8099999999995</v>
      </c>
      <c r="V207" s="8">
        <v>4546.8850000000002</v>
      </c>
      <c r="W207" s="8">
        <v>4549.4539999999997</v>
      </c>
      <c r="X207" s="8">
        <v>4255.2860000000001</v>
      </c>
      <c r="Y207" s="8">
        <v>3926.6009999999997</v>
      </c>
      <c r="Z207" s="8">
        <v>3674.335</v>
      </c>
      <c r="AB207" s="9"/>
    </row>
    <row r="208" spans="1:28" x14ac:dyDescent="0.25">
      <c r="A208" s="6">
        <v>41475</v>
      </c>
      <c r="B208" s="7">
        <f>SUM('Highland Falls'!_Day202)</f>
        <v>91251.831999999995</v>
      </c>
      <c r="C208" s="8">
        <v>3443.7270000000003</v>
      </c>
      <c r="D208" s="8">
        <v>3326.7219999999998</v>
      </c>
      <c r="E208" s="8">
        <v>3197.096</v>
      </c>
      <c r="F208" s="8">
        <v>3102.6869999999999</v>
      </c>
      <c r="G208" s="8">
        <v>3050.6909999999998</v>
      </c>
      <c r="H208" s="8">
        <v>3082.7719999999999</v>
      </c>
      <c r="I208" s="8">
        <v>3210.1440000000002</v>
      </c>
      <c r="J208" s="8">
        <v>3392.4589999999998</v>
      </c>
      <c r="K208" s="8">
        <v>3744.7269999999999</v>
      </c>
      <c r="L208" s="8">
        <v>4072.6139999999996</v>
      </c>
      <c r="M208" s="8">
        <v>4289.46</v>
      </c>
      <c r="N208" s="8">
        <v>4401.7120000000004</v>
      </c>
      <c r="O208" s="8">
        <v>4470.5149999999994</v>
      </c>
      <c r="P208" s="8">
        <v>4399.5630000000001</v>
      </c>
      <c r="Q208" s="8">
        <v>4269.2160000000003</v>
      </c>
      <c r="R208" s="8">
        <v>4389.6369999999997</v>
      </c>
      <c r="S208" s="8">
        <v>4289.0680000000002</v>
      </c>
      <c r="T208" s="8">
        <v>4254.8450000000003</v>
      </c>
      <c r="U208" s="8">
        <v>4119.0590000000002</v>
      </c>
      <c r="V208" s="8">
        <v>4130.5529999999999</v>
      </c>
      <c r="W208" s="8">
        <v>4079.0189999999998</v>
      </c>
      <c r="X208" s="8">
        <v>3774.288</v>
      </c>
      <c r="Y208" s="8">
        <v>3517.3180000000002</v>
      </c>
      <c r="Z208" s="8">
        <v>3243.94</v>
      </c>
      <c r="AB208" s="9"/>
    </row>
    <row r="209" spans="1:28" x14ac:dyDescent="0.25">
      <c r="A209" s="6">
        <v>41476</v>
      </c>
      <c r="B209" s="7">
        <f>SUM('Highland Falls'!_Day203)</f>
        <v>79486.61</v>
      </c>
      <c r="C209" s="8">
        <v>3019.5550000000003</v>
      </c>
      <c r="D209" s="8">
        <v>2879.527</v>
      </c>
      <c r="E209" s="8">
        <v>2750.2649999999999</v>
      </c>
      <c r="F209" s="8">
        <v>2686.0679999999998</v>
      </c>
      <c r="G209" s="8">
        <v>2612.239</v>
      </c>
      <c r="H209" s="8">
        <v>2573.1369999999997</v>
      </c>
      <c r="I209" s="8">
        <v>2735.39</v>
      </c>
      <c r="J209" s="8">
        <v>2955.0219999999999</v>
      </c>
      <c r="K209" s="8">
        <v>3052.203</v>
      </c>
      <c r="L209" s="8">
        <v>3275.7690000000002</v>
      </c>
      <c r="M209" s="8">
        <v>3530.7089999999998</v>
      </c>
      <c r="N209" s="8">
        <v>3709.1880000000001</v>
      </c>
      <c r="O209" s="8">
        <v>3745.9869999999996</v>
      </c>
      <c r="P209" s="8">
        <v>3776.549</v>
      </c>
      <c r="Q209" s="8">
        <v>3837.3090000000002</v>
      </c>
      <c r="R209" s="8">
        <v>3909.5699999999997</v>
      </c>
      <c r="S209" s="8">
        <v>3937.7310000000002</v>
      </c>
      <c r="T209" s="8">
        <v>3911.4389999999999</v>
      </c>
      <c r="U209" s="8">
        <v>3774.7779999999998</v>
      </c>
      <c r="V209" s="8">
        <v>3738.9450000000002</v>
      </c>
      <c r="W209" s="8">
        <v>3716.3909999999996</v>
      </c>
      <c r="X209" s="8">
        <v>3409.049</v>
      </c>
      <c r="Y209" s="8">
        <v>3117.6390000000001</v>
      </c>
      <c r="Z209" s="8">
        <v>2832.1510000000003</v>
      </c>
      <c r="AB209" s="9"/>
    </row>
    <row r="210" spans="1:28" x14ac:dyDescent="0.25">
      <c r="A210" s="6">
        <v>41477</v>
      </c>
      <c r="B210" s="7">
        <f>SUM('Highland Falls'!_Day204)</f>
        <v>76359.009999999995</v>
      </c>
      <c r="C210" s="8">
        <v>2617.7129999999997</v>
      </c>
      <c r="D210" s="8">
        <v>2496.9699999999998</v>
      </c>
      <c r="E210" s="8">
        <v>2397.1709999999998</v>
      </c>
      <c r="F210" s="8">
        <v>2358.0410000000002</v>
      </c>
      <c r="G210" s="8">
        <v>2400.2159999999999</v>
      </c>
      <c r="H210" s="8">
        <v>2537.402</v>
      </c>
      <c r="I210" s="8">
        <v>2727.4940000000001</v>
      </c>
      <c r="J210" s="8">
        <v>3012.3029999999999</v>
      </c>
      <c r="K210" s="8">
        <v>3198.44</v>
      </c>
      <c r="L210" s="8">
        <v>3390.723</v>
      </c>
      <c r="M210" s="8">
        <v>3531.2129999999997</v>
      </c>
      <c r="N210" s="8">
        <v>3605.0140000000001</v>
      </c>
      <c r="O210" s="8">
        <v>3646.4399999999996</v>
      </c>
      <c r="P210" s="8">
        <v>3661.0419999999999</v>
      </c>
      <c r="Q210" s="8">
        <v>3698.9119999999998</v>
      </c>
      <c r="R210" s="8">
        <v>3584.6440000000002</v>
      </c>
      <c r="S210" s="8">
        <v>3620.9180000000001</v>
      </c>
      <c r="T210" s="8">
        <v>3607.7649999999999</v>
      </c>
      <c r="U210" s="8">
        <v>3653.2439999999997</v>
      </c>
      <c r="V210" s="8">
        <v>3712.9259999999999</v>
      </c>
      <c r="W210" s="8">
        <v>3642.6530000000002</v>
      </c>
      <c r="X210" s="8">
        <v>3387.0480000000002</v>
      </c>
      <c r="Y210" s="8">
        <v>3067.4629999999997</v>
      </c>
      <c r="Z210" s="8">
        <v>2803.2550000000001</v>
      </c>
      <c r="AB210" s="9"/>
    </row>
    <row r="211" spans="1:28" x14ac:dyDescent="0.25">
      <c r="A211" s="6">
        <v>41478</v>
      </c>
      <c r="B211" s="7">
        <f>SUM('Highland Falls'!_Day205)</f>
        <v>77725.073999999979</v>
      </c>
      <c r="C211" s="8">
        <v>2669.576</v>
      </c>
      <c r="D211" s="8">
        <v>2561.7689999999998</v>
      </c>
      <c r="E211" s="8">
        <v>2486.6589999999997</v>
      </c>
      <c r="F211" s="8">
        <v>2456.3910000000001</v>
      </c>
      <c r="G211" s="8">
        <v>2554.0549999999998</v>
      </c>
      <c r="H211" s="8">
        <v>2737.2870000000003</v>
      </c>
      <c r="I211" s="8">
        <v>2931.1030000000001</v>
      </c>
      <c r="J211" s="8">
        <v>3124.4359999999997</v>
      </c>
      <c r="K211" s="8">
        <v>3253.3969999999999</v>
      </c>
      <c r="L211" s="8">
        <v>3398.8919999999998</v>
      </c>
      <c r="M211" s="8">
        <v>3596.4949999999999</v>
      </c>
      <c r="N211" s="8">
        <v>3794.84</v>
      </c>
      <c r="O211" s="8">
        <v>3868.1790000000001</v>
      </c>
      <c r="P211" s="8">
        <v>3809.8409999999999</v>
      </c>
      <c r="Q211" s="8">
        <v>3712.7579999999998</v>
      </c>
      <c r="R211" s="8">
        <v>3764.1869999999999</v>
      </c>
      <c r="S211" s="8">
        <v>3684.45</v>
      </c>
      <c r="T211" s="8">
        <v>3666.7820000000002</v>
      </c>
      <c r="U211" s="8">
        <v>3591.2869999999998</v>
      </c>
      <c r="V211" s="8">
        <v>3671.1009999999997</v>
      </c>
      <c r="W211" s="8">
        <v>3536.5540000000001</v>
      </c>
      <c r="X211" s="8">
        <v>3243.6460000000002</v>
      </c>
      <c r="Y211" s="8">
        <v>2953.0899999999997</v>
      </c>
      <c r="Z211" s="8">
        <v>2658.299</v>
      </c>
      <c r="AB211" s="9"/>
    </row>
    <row r="212" spans="1:28" x14ac:dyDescent="0.25">
      <c r="A212" s="6">
        <v>41479</v>
      </c>
      <c r="B212" s="7">
        <f>SUM('Highland Falls'!_Day206)</f>
        <v>69809.858999999997</v>
      </c>
      <c r="C212" s="8">
        <v>2479.232</v>
      </c>
      <c r="D212" s="8">
        <v>2396.2260000000001</v>
      </c>
      <c r="E212" s="8">
        <v>2349.7109999999998</v>
      </c>
      <c r="F212" s="8">
        <v>2312.7370000000001</v>
      </c>
      <c r="G212" s="8">
        <v>2352.777</v>
      </c>
      <c r="H212" s="8">
        <v>2497.0119999999997</v>
      </c>
      <c r="I212" s="8">
        <v>2715.23</v>
      </c>
      <c r="J212" s="8">
        <v>2921.2190000000001</v>
      </c>
      <c r="K212" s="8">
        <v>3082.625</v>
      </c>
      <c r="L212" s="8">
        <v>3270.9110000000001</v>
      </c>
      <c r="M212" s="8">
        <v>3366.44</v>
      </c>
      <c r="N212" s="8">
        <v>3421.5439999999999</v>
      </c>
      <c r="O212" s="8">
        <v>3340.9320000000002</v>
      </c>
      <c r="P212" s="8">
        <v>3369.4359999999997</v>
      </c>
      <c r="Q212" s="8">
        <v>3448.0880000000002</v>
      </c>
      <c r="R212" s="8">
        <v>3458.3780000000002</v>
      </c>
      <c r="S212" s="8">
        <v>3439.2960000000003</v>
      </c>
      <c r="T212" s="8">
        <v>3319.1130000000003</v>
      </c>
      <c r="U212" s="8">
        <v>3150.623</v>
      </c>
      <c r="V212" s="8">
        <v>3112.2280000000001</v>
      </c>
      <c r="W212" s="8">
        <v>2956.3310000000001</v>
      </c>
      <c r="X212" s="8">
        <v>2618.9519999999998</v>
      </c>
      <c r="Y212" s="8">
        <v>2326.0439999999999</v>
      </c>
      <c r="Z212" s="8">
        <v>2104.7739999999999</v>
      </c>
      <c r="AB212" s="9"/>
    </row>
    <row r="213" spans="1:28" x14ac:dyDescent="0.25">
      <c r="A213" s="6">
        <v>41480</v>
      </c>
      <c r="B213" s="7">
        <f>SUM('Highland Falls'!_Day207)</f>
        <v>52796.499000000003</v>
      </c>
      <c r="C213" s="8">
        <v>1937.866</v>
      </c>
      <c r="D213" s="8">
        <v>1854.335</v>
      </c>
      <c r="E213" s="8">
        <v>1796.893</v>
      </c>
      <c r="F213" s="8">
        <v>1776.7820000000002</v>
      </c>
      <c r="G213" s="8">
        <v>1859.942</v>
      </c>
      <c r="H213" s="8">
        <v>1967.3780000000002</v>
      </c>
      <c r="I213" s="8">
        <v>2065.7629999999999</v>
      </c>
      <c r="J213" s="8">
        <v>2183.7550000000001</v>
      </c>
      <c r="K213" s="8">
        <v>2218.9090000000001</v>
      </c>
      <c r="L213" s="8">
        <v>2309.8389999999999</v>
      </c>
      <c r="M213" s="8">
        <v>2342.5430000000001</v>
      </c>
      <c r="N213" s="8">
        <v>2369.5140000000001</v>
      </c>
      <c r="O213" s="8">
        <v>2402.8760000000002</v>
      </c>
      <c r="P213" s="8">
        <v>2359.203</v>
      </c>
      <c r="Q213" s="8">
        <v>2387</v>
      </c>
      <c r="R213" s="8">
        <v>2357.7820000000002</v>
      </c>
      <c r="S213" s="8">
        <v>2400.79</v>
      </c>
      <c r="T213" s="8">
        <v>2391.2420000000002</v>
      </c>
      <c r="U213" s="8">
        <v>2456.5170000000003</v>
      </c>
      <c r="V213" s="8">
        <v>2492.7419999999997</v>
      </c>
      <c r="W213" s="8">
        <v>2510.3050000000003</v>
      </c>
      <c r="X213" s="8">
        <v>2341.92</v>
      </c>
      <c r="Y213" s="8">
        <v>2112.201</v>
      </c>
      <c r="Z213" s="8">
        <v>1900.402</v>
      </c>
      <c r="AB213" s="9"/>
    </row>
    <row r="214" spans="1:28" x14ac:dyDescent="0.25">
      <c r="A214" s="6">
        <v>41481</v>
      </c>
      <c r="B214" s="7">
        <f>SUM('Highland Falls'!_Day208)</f>
        <v>56945.924000000006</v>
      </c>
      <c r="C214" s="8">
        <v>1792.308</v>
      </c>
      <c r="D214" s="8">
        <v>1756.6569999999999</v>
      </c>
      <c r="E214" s="8">
        <v>1713.383</v>
      </c>
      <c r="F214" s="8">
        <v>1716.309</v>
      </c>
      <c r="G214" s="8">
        <v>1826.0059999999999</v>
      </c>
      <c r="H214" s="8">
        <v>1919.162</v>
      </c>
      <c r="I214" s="8">
        <v>2055.2559999999999</v>
      </c>
      <c r="J214" s="8">
        <v>2225.2719999999999</v>
      </c>
      <c r="K214" s="8">
        <v>2271.6469999999999</v>
      </c>
      <c r="L214" s="8">
        <v>2471.623</v>
      </c>
      <c r="M214" s="8">
        <v>2526.9369999999999</v>
      </c>
      <c r="N214" s="8">
        <v>2575.1949999999997</v>
      </c>
      <c r="O214" s="8">
        <v>2611.357</v>
      </c>
      <c r="P214" s="8">
        <v>2724.9390000000003</v>
      </c>
      <c r="Q214" s="8">
        <v>2775.605</v>
      </c>
      <c r="R214" s="8">
        <v>2775.71</v>
      </c>
      <c r="S214" s="8">
        <v>2834.2159999999999</v>
      </c>
      <c r="T214" s="8">
        <v>2813.0129999999999</v>
      </c>
      <c r="U214" s="8">
        <v>2767.9960000000001</v>
      </c>
      <c r="V214" s="8">
        <v>2829.1059999999998</v>
      </c>
      <c r="W214" s="8">
        <v>2798.0189999999998</v>
      </c>
      <c r="X214" s="8">
        <v>2626.694</v>
      </c>
      <c r="Y214" s="8">
        <v>2379.7690000000002</v>
      </c>
      <c r="Z214" s="8">
        <v>2159.7449999999999</v>
      </c>
      <c r="AB214" s="9"/>
    </row>
    <row r="215" spans="1:28" x14ac:dyDescent="0.25">
      <c r="A215" s="6">
        <v>41482</v>
      </c>
      <c r="B215" s="7">
        <f>SUM('Highland Falls'!_Day209)</f>
        <v>60987.968999999997</v>
      </c>
      <c r="C215" s="8">
        <v>2025.9119999999998</v>
      </c>
      <c r="D215" s="8">
        <v>1934.933</v>
      </c>
      <c r="E215" s="8">
        <v>1872.0659999999998</v>
      </c>
      <c r="F215" s="8">
        <v>1843.4779999999998</v>
      </c>
      <c r="G215" s="8">
        <v>1819.02</v>
      </c>
      <c r="H215" s="8">
        <v>1818.915</v>
      </c>
      <c r="I215" s="8">
        <v>2016.0350000000001</v>
      </c>
      <c r="J215" s="8">
        <v>2257.8009999999999</v>
      </c>
      <c r="K215" s="8">
        <v>2454.8230000000003</v>
      </c>
      <c r="L215" s="8">
        <v>2717.2460000000001</v>
      </c>
      <c r="M215" s="8">
        <v>2874.473</v>
      </c>
      <c r="N215" s="8">
        <v>2941.5610000000001</v>
      </c>
      <c r="O215" s="8">
        <v>2984.38</v>
      </c>
      <c r="P215" s="8">
        <v>2994.7049999999999</v>
      </c>
      <c r="Q215" s="8">
        <v>2980.9009999999998</v>
      </c>
      <c r="R215" s="8">
        <v>3050.6210000000001</v>
      </c>
      <c r="S215" s="8">
        <v>3086.1039999999998</v>
      </c>
      <c r="T215" s="8">
        <v>2995.7200000000003</v>
      </c>
      <c r="U215" s="8">
        <v>2932.4679999999998</v>
      </c>
      <c r="V215" s="8">
        <v>2948.1620000000003</v>
      </c>
      <c r="W215" s="8">
        <v>2907.1210000000001</v>
      </c>
      <c r="X215" s="8">
        <v>2731.5329999999999</v>
      </c>
      <c r="Y215" s="8">
        <v>2512.748</v>
      </c>
      <c r="Z215" s="8">
        <v>2287.2429999999999</v>
      </c>
      <c r="AB215" s="9"/>
    </row>
    <row r="216" spans="1:28" x14ac:dyDescent="0.25">
      <c r="A216" s="6">
        <v>41483</v>
      </c>
      <c r="B216" s="7">
        <f>SUM('Highland Falls'!_Day210)</f>
        <v>60025.258999999991</v>
      </c>
      <c r="C216" s="8">
        <v>2151.3029999999999</v>
      </c>
      <c r="D216" s="8">
        <v>2058.6370000000002</v>
      </c>
      <c r="E216" s="8">
        <v>2014.2080000000001</v>
      </c>
      <c r="F216" s="8">
        <v>1999.396</v>
      </c>
      <c r="G216" s="8">
        <v>1985.8789999999999</v>
      </c>
      <c r="H216" s="8">
        <v>1979.068</v>
      </c>
      <c r="I216" s="8">
        <v>2077.9290000000001</v>
      </c>
      <c r="J216" s="8">
        <v>2265.319</v>
      </c>
      <c r="K216" s="8">
        <v>2450.2869999999998</v>
      </c>
      <c r="L216" s="8">
        <v>2622.5080000000003</v>
      </c>
      <c r="M216" s="8">
        <v>2731.9459999999999</v>
      </c>
      <c r="N216" s="8">
        <v>2748.9979999999996</v>
      </c>
      <c r="O216" s="8">
        <v>2811.4940000000001</v>
      </c>
      <c r="P216" s="8">
        <v>2819.8519999999999</v>
      </c>
      <c r="Q216" s="8">
        <v>2826.5859999999998</v>
      </c>
      <c r="R216" s="8">
        <v>2830.0229999999997</v>
      </c>
      <c r="S216" s="8">
        <v>2842.9030000000002</v>
      </c>
      <c r="T216" s="8">
        <v>2863.9450000000002</v>
      </c>
      <c r="U216" s="8">
        <v>2853.9769999999999</v>
      </c>
      <c r="V216" s="8">
        <v>2886.38</v>
      </c>
      <c r="W216" s="8">
        <v>2793.8820000000001</v>
      </c>
      <c r="X216" s="8">
        <v>2667.91</v>
      </c>
      <c r="Y216" s="8">
        <v>2455.2919999999999</v>
      </c>
      <c r="Z216" s="8">
        <v>2287.5370000000003</v>
      </c>
      <c r="AB216" s="9"/>
    </row>
    <row r="217" spans="1:28" x14ac:dyDescent="0.25">
      <c r="A217" s="6">
        <v>41484</v>
      </c>
      <c r="B217" s="7">
        <f>SUM('Highland Falls'!_Day211)</f>
        <v>65039.709000000003</v>
      </c>
      <c r="C217" s="8">
        <v>2120.5590000000002</v>
      </c>
      <c r="D217" s="8">
        <v>2027.9070000000002</v>
      </c>
      <c r="E217" s="8">
        <v>1986.7190000000001</v>
      </c>
      <c r="F217" s="8">
        <v>1982.848</v>
      </c>
      <c r="G217" s="8">
        <v>2040.92</v>
      </c>
      <c r="H217" s="8">
        <v>2207.471</v>
      </c>
      <c r="I217" s="8">
        <v>2358.0549999999998</v>
      </c>
      <c r="J217" s="8">
        <v>2574.1800000000003</v>
      </c>
      <c r="K217" s="8">
        <v>2761.8710000000001</v>
      </c>
      <c r="L217" s="8">
        <v>2966.9919999999997</v>
      </c>
      <c r="M217" s="8">
        <v>3098.2839999999997</v>
      </c>
      <c r="N217" s="8">
        <v>3149.3490000000002</v>
      </c>
      <c r="O217" s="8">
        <v>3216.0940000000001</v>
      </c>
      <c r="P217" s="8">
        <v>3235.0360000000001</v>
      </c>
      <c r="Q217" s="8">
        <v>3297.6089999999999</v>
      </c>
      <c r="R217" s="8">
        <v>3267.2359999999999</v>
      </c>
      <c r="S217" s="8">
        <v>3265.2829999999999</v>
      </c>
      <c r="T217" s="8">
        <v>3193.9319999999998</v>
      </c>
      <c r="U217" s="8">
        <v>3096.828</v>
      </c>
      <c r="V217" s="8">
        <v>3041.3109999999997</v>
      </c>
      <c r="W217" s="8">
        <v>2932.2510000000002</v>
      </c>
      <c r="X217" s="8">
        <v>2660.2310000000002</v>
      </c>
      <c r="Y217" s="8">
        <v>2393.2089999999998</v>
      </c>
      <c r="Z217" s="8">
        <v>2165.5340000000001</v>
      </c>
      <c r="AB217" s="9"/>
    </row>
    <row r="218" spans="1:28" x14ac:dyDescent="0.25">
      <c r="A218" s="6">
        <v>41485</v>
      </c>
      <c r="B218" s="7">
        <f>SUM('Highland Falls'!_Day212)</f>
        <v>59201.212000000007</v>
      </c>
      <c r="C218" s="8">
        <v>2009.5740000000001</v>
      </c>
      <c r="D218" s="8">
        <v>1921.85</v>
      </c>
      <c r="E218" s="8">
        <v>1852.6690000000001</v>
      </c>
      <c r="F218" s="8">
        <v>1819.9649999999999</v>
      </c>
      <c r="G218" s="8">
        <v>1896.048</v>
      </c>
      <c r="H218" s="8">
        <v>2000.4460000000001</v>
      </c>
      <c r="I218" s="8">
        <v>2174.1019999999999</v>
      </c>
      <c r="J218" s="8">
        <v>2380.5039999999999</v>
      </c>
      <c r="K218" s="8">
        <v>2458.89</v>
      </c>
      <c r="L218" s="8">
        <v>2627.527</v>
      </c>
      <c r="M218" s="8">
        <v>2749.1379999999999</v>
      </c>
      <c r="N218" s="8">
        <v>2838.0240000000003</v>
      </c>
      <c r="O218" s="8">
        <v>2842.056</v>
      </c>
      <c r="P218" s="8">
        <v>2856.721</v>
      </c>
      <c r="Q218" s="8">
        <v>2879.058</v>
      </c>
      <c r="R218" s="8">
        <v>2837.6950000000002</v>
      </c>
      <c r="S218" s="8">
        <v>2910.9849999999997</v>
      </c>
      <c r="T218" s="8">
        <v>2871.1619999999998</v>
      </c>
      <c r="U218" s="8">
        <v>2821.3430000000003</v>
      </c>
      <c r="V218" s="8">
        <v>2828.567</v>
      </c>
      <c r="W218" s="8">
        <v>2747.6959999999999</v>
      </c>
      <c r="X218" s="8">
        <v>2531.9070000000002</v>
      </c>
      <c r="Y218" s="8">
        <v>2266.5230000000001</v>
      </c>
      <c r="Z218" s="8">
        <v>2078.7619999999997</v>
      </c>
      <c r="AB218" s="9"/>
    </row>
    <row r="219" spans="1:28" x14ac:dyDescent="0.25">
      <c r="A219" s="6">
        <v>41486</v>
      </c>
      <c r="B219" s="7">
        <f>SUM('Highland Falls'!_Day213)</f>
        <v>59910.592000000004</v>
      </c>
      <c r="C219" s="8">
        <v>1921.0449999999998</v>
      </c>
      <c r="D219" s="8">
        <v>1850.107</v>
      </c>
      <c r="E219" s="8">
        <v>1788.5140000000001</v>
      </c>
      <c r="F219" s="8">
        <v>1769.194</v>
      </c>
      <c r="G219" s="8">
        <v>1835.6309999999999</v>
      </c>
      <c r="H219" s="8">
        <v>1929.6130000000001</v>
      </c>
      <c r="I219" s="8">
        <v>2140.2079999999996</v>
      </c>
      <c r="J219" s="8">
        <v>2339.386</v>
      </c>
      <c r="K219" s="8">
        <v>2435.7269999999999</v>
      </c>
      <c r="L219" s="8">
        <v>2637.9429999999998</v>
      </c>
      <c r="M219" s="8">
        <v>2769.2000000000003</v>
      </c>
      <c r="N219" s="8">
        <v>2863.973</v>
      </c>
      <c r="O219" s="8">
        <v>2844.576</v>
      </c>
      <c r="P219" s="8">
        <v>2939.433</v>
      </c>
      <c r="Q219" s="8">
        <v>2951.116</v>
      </c>
      <c r="R219" s="8">
        <v>2944.634</v>
      </c>
      <c r="S219" s="8">
        <v>2984.527</v>
      </c>
      <c r="T219" s="8">
        <v>2906.337</v>
      </c>
      <c r="U219" s="8">
        <v>2889.194</v>
      </c>
      <c r="V219" s="8">
        <v>2955.953</v>
      </c>
      <c r="W219" s="8">
        <v>2892.6729999999998</v>
      </c>
      <c r="X219" s="8">
        <v>2673.9859999999999</v>
      </c>
      <c r="Y219" s="8">
        <v>2428.8179999999998</v>
      </c>
      <c r="Z219" s="8">
        <v>2218.8040000000001</v>
      </c>
      <c r="AB219" s="9"/>
    </row>
    <row r="220" spans="1:28" x14ac:dyDescent="0.25">
      <c r="A220" s="6">
        <v>41487</v>
      </c>
      <c r="B220" s="7">
        <f>SUM('Highland Falls'!_Day214)</f>
        <v>57090.627999999982</v>
      </c>
      <c r="C220" s="8">
        <v>2062.8019999999997</v>
      </c>
      <c r="D220" s="8">
        <v>1984.3389999999999</v>
      </c>
      <c r="E220" s="8">
        <v>1934.471</v>
      </c>
      <c r="F220" s="8">
        <v>1905.0639999999999</v>
      </c>
      <c r="G220" s="8">
        <v>1997.4779999999998</v>
      </c>
      <c r="H220" s="8">
        <v>2067.0369999999998</v>
      </c>
      <c r="I220" s="8">
        <v>2229.8710000000001</v>
      </c>
      <c r="J220" s="8">
        <v>2408.1189999999997</v>
      </c>
      <c r="K220" s="8">
        <v>2549.6869999999999</v>
      </c>
      <c r="L220" s="8">
        <v>2663.36</v>
      </c>
      <c r="M220" s="8">
        <v>2631.1390000000001</v>
      </c>
      <c r="N220" s="8">
        <v>2621.143</v>
      </c>
      <c r="O220" s="8">
        <v>2596.069</v>
      </c>
      <c r="P220" s="8">
        <v>2622.1089999999999</v>
      </c>
      <c r="Q220" s="8">
        <v>2582.7619999999997</v>
      </c>
      <c r="R220" s="8">
        <v>2580.8580000000002</v>
      </c>
      <c r="S220" s="8">
        <v>2604.5600000000004</v>
      </c>
      <c r="T220" s="8">
        <v>2576.7629999999999</v>
      </c>
      <c r="U220" s="8">
        <v>2573.9769999999999</v>
      </c>
      <c r="V220" s="8">
        <v>2649.99</v>
      </c>
      <c r="W220" s="8">
        <v>2591.8270000000002</v>
      </c>
      <c r="X220" s="8">
        <v>2399.9009999999998</v>
      </c>
      <c r="Y220" s="8">
        <v>2204.5170000000003</v>
      </c>
      <c r="Z220" s="8">
        <v>2052.7849999999999</v>
      </c>
      <c r="AB220" s="9"/>
    </row>
    <row r="221" spans="1:28" x14ac:dyDescent="0.25">
      <c r="A221" s="6">
        <v>41488</v>
      </c>
      <c r="B221" s="7">
        <f>SUM('Highland Falls'!_Day215)</f>
        <v>60308.738000000005</v>
      </c>
      <c r="C221" s="8">
        <v>1924.0059999999999</v>
      </c>
      <c r="D221" s="8">
        <v>1860.6280000000002</v>
      </c>
      <c r="E221" s="8">
        <v>1827.1119999999999</v>
      </c>
      <c r="F221" s="8">
        <v>1788.5</v>
      </c>
      <c r="G221" s="8">
        <v>1869.6369999999999</v>
      </c>
      <c r="H221" s="8">
        <v>1987.9369999999999</v>
      </c>
      <c r="I221" s="8">
        <v>2177.5529999999999</v>
      </c>
      <c r="J221" s="8">
        <v>2391.942</v>
      </c>
      <c r="K221" s="8">
        <v>2501.2469999999998</v>
      </c>
      <c r="L221" s="8">
        <v>2673.6079999999997</v>
      </c>
      <c r="M221" s="8">
        <v>2798.1029999999996</v>
      </c>
      <c r="N221" s="8">
        <v>2907.723</v>
      </c>
      <c r="O221" s="8">
        <v>2897.6079999999997</v>
      </c>
      <c r="P221" s="8">
        <v>2966.5159999999996</v>
      </c>
      <c r="Q221" s="8">
        <v>2976.2460000000001</v>
      </c>
      <c r="R221" s="8">
        <v>2958.991</v>
      </c>
      <c r="S221" s="8">
        <v>2960.6640000000002</v>
      </c>
      <c r="T221" s="8">
        <v>2915.1779999999999</v>
      </c>
      <c r="U221" s="8">
        <v>2864.33</v>
      </c>
      <c r="V221" s="8">
        <v>2887.22</v>
      </c>
      <c r="W221" s="8">
        <v>2863.3709999999996</v>
      </c>
      <c r="X221" s="8">
        <v>2647.0430000000001</v>
      </c>
      <c r="Y221" s="8">
        <v>2419.8090000000002</v>
      </c>
      <c r="Z221" s="8">
        <v>2243.7660000000001</v>
      </c>
      <c r="AB221" s="9"/>
    </row>
    <row r="222" spans="1:28" x14ac:dyDescent="0.25">
      <c r="A222" s="6">
        <v>41489</v>
      </c>
      <c r="B222" s="7">
        <f>SUM('Highland Falls'!_Day216)</f>
        <v>57708.608999999997</v>
      </c>
      <c r="C222" s="8">
        <v>2134.3069999999998</v>
      </c>
      <c r="D222" s="8">
        <v>2020.683</v>
      </c>
      <c r="E222" s="8">
        <v>1941.0160000000001</v>
      </c>
      <c r="F222" s="8">
        <v>1938.0129999999999</v>
      </c>
      <c r="G222" s="8">
        <v>1936.634</v>
      </c>
      <c r="H222" s="8">
        <v>1949.8010000000002</v>
      </c>
      <c r="I222" s="8">
        <v>2030.077</v>
      </c>
      <c r="J222" s="8">
        <v>2232.174</v>
      </c>
      <c r="K222" s="8">
        <v>2393.2370000000001</v>
      </c>
      <c r="L222" s="8">
        <v>2469.4669999999996</v>
      </c>
      <c r="M222" s="8">
        <v>2598.7289999999998</v>
      </c>
      <c r="N222" s="8">
        <v>2568.1529999999998</v>
      </c>
      <c r="O222" s="8">
        <v>2608.6690000000003</v>
      </c>
      <c r="P222" s="8">
        <v>2664.9210000000003</v>
      </c>
      <c r="Q222" s="8">
        <v>2726.605</v>
      </c>
      <c r="R222" s="8">
        <v>2752.9250000000002</v>
      </c>
      <c r="S222" s="8">
        <v>2767.261</v>
      </c>
      <c r="T222" s="8">
        <v>2719.136</v>
      </c>
      <c r="U222" s="8">
        <v>2700.348</v>
      </c>
      <c r="V222" s="8">
        <v>2734.8159999999998</v>
      </c>
      <c r="W222" s="8">
        <v>2707.32</v>
      </c>
      <c r="X222" s="8">
        <v>2562.7840000000001</v>
      </c>
      <c r="Y222" s="8">
        <v>2381.6170000000002</v>
      </c>
      <c r="Z222" s="8">
        <v>2169.9160000000002</v>
      </c>
      <c r="AB222" s="9"/>
    </row>
    <row r="223" spans="1:28" x14ac:dyDescent="0.25">
      <c r="A223" s="6">
        <v>41490</v>
      </c>
      <c r="B223" s="7">
        <f>SUM('Highland Falls'!_Day217)</f>
        <v>55031.123000000007</v>
      </c>
      <c r="C223" s="8">
        <v>2025.7090000000001</v>
      </c>
      <c r="D223" s="8">
        <v>1909.943</v>
      </c>
      <c r="E223" s="8">
        <v>1834.952</v>
      </c>
      <c r="F223" s="8">
        <v>1812.6849999999999</v>
      </c>
      <c r="G223" s="8">
        <v>1768.529</v>
      </c>
      <c r="H223" s="8">
        <v>1745.2820000000002</v>
      </c>
      <c r="I223" s="8">
        <v>1914.6190000000001</v>
      </c>
      <c r="J223" s="8">
        <v>2167.473</v>
      </c>
      <c r="K223" s="8">
        <v>2355.7240000000002</v>
      </c>
      <c r="L223" s="8">
        <v>2464.6929999999998</v>
      </c>
      <c r="M223" s="8">
        <v>2550.6950000000002</v>
      </c>
      <c r="N223" s="8">
        <v>2593.8989999999999</v>
      </c>
      <c r="O223" s="8">
        <v>2636.998</v>
      </c>
      <c r="P223" s="8">
        <v>2635.7170000000001</v>
      </c>
      <c r="Q223" s="8">
        <v>2665.6279999999997</v>
      </c>
      <c r="R223" s="8">
        <v>2645.069</v>
      </c>
      <c r="S223" s="8">
        <v>2662.2259999999997</v>
      </c>
      <c r="T223" s="8">
        <v>2605.2669999999998</v>
      </c>
      <c r="U223" s="8">
        <v>2573.0319999999997</v>
      </c>
      <c r="V223" s="8">
        <v>2601.2209999999995</v>
      </c>
      <c r="W223" s="8">
        <v>2569.0839999999998</v>
      </c>
      <c r="X223" s="8">
        <v>2336.6840000000002</v>
      </c>
      <c r="Y223" s="8">
        <v>2082.598</v>
      </c>
      <c r="Z223" s="8">
        <v>1873.396</v>
      </c>
      <c r="AB223" s="9"/>
    </row>
    <row r="224" spans="1:28" x14ac:dyDescent="0.25">
      <c r="A224" s="6">
        <v>41491</v>
      </c>
      <c r="B224" s="7">
        <f>SUM('Highland Falls'!_Day218)</f>
        <v>52678.177999999993</v>
      </c>
      <c r="C224" s="8">
        <v>1755.124</v>
      </c>
      <c r="D224" s="8">
        <v>1696.8000000000002</v>
      </c>
      <c r="E224" s="8">
        <v>1649.0249999999999</v>
      </c>
      <c r="F224" s="8">
        <v>1635.9350000000002</v>
      </c>
      <c r="G224" s="8">
        <v>1711.71</v>
      </c>
      <c r="H224" s="8">
        <v>1797.432</v>
      </c>
      <c r="I224" s="8">
        <v>1970.3319999999999</v>
      </c>
      <c r="J224" s="8">
        <v>2128.9169999999999</v>
      </c>
      <c r="K224" s="8">
        <v>2200.9610000000002</v>
      </c>
      <c r="L224" s="8">
        <v>2310.364</v>
      </c>
      <c r="M224" s="8">
        <v>2386.2649999999999</v>
      </c>
      <c r="N224" s="8">
        <v>2429.9029999999998</v>
      </c>
      <c r="O224" s="8">
        <v>2426.4659999999999</v>
      </c>
      <c r="P224" s="8">
        <v>2476.2779999999998</v>
      </c>
      <c r="Q224" s="8">
        <v>2519.1320000000001</v>
      </c>
      <c r="R224" s="8">
        <v>2510.4520000000002</v>
      </c>
      <c r="S224" s="8">
        <v>2566.4380000000001</v>
      </c>
      <c r="T224" s="8">
        <v>2563.7570000000001</v>
      </c>
      <c r="U224" s="8">
        <v>2542.0919999999996</v>
      </c>
      <c r="V224" s="8">
        <v>2627.4500000000003</v>
      </c>
      <c r="W224" s="8">
        <v>2480.317</v>
      </c>
      <c r="X224" s="8">
        <v>2293.8789999999999</v>
      </c>
      <c r="Y224" s="8">
        <v>2095.9960000000001</v>
      </c>
      <c r="Z224" s="8">
        <v>1903.1529999999998</v>
      </c>
      <c r="AB224" s="9"/>
    </row>
    <row r="225" spans="1:28" x14ac:dyDescent="0.25">
      <c r="A225" s="6">
        <v>41492</v>
      </c>
      <c r="B225" s="7">
        <f>SUM('Highland Falls'!_Day219)</f>
        <v>53839.947000000007</v>
      </c>
      <c r="C225" s="8">
        <v>1777.79</v>
      </c>
      <c r="D225" s="8">
        <v>1716.953</v>
      </c>
      <c r="E225" s="8">
        <v>1667.519</v>
      </c>
      <c r="F225" s="8">
        <v>1656.095</v>
      </c>
      <c r="G225" s="8">
        <v>1741.453</v>
      </c>
      <c r="H225" s="8">
        <v>1802.01</v>
      </c>
      <c r="I225" s="8">
        <v>1945.9860000000001</v>
      </c>
      <c r="J225" s="8">
        <v>2146.011</v>
      </c>
      <c r="K225" s="8">
        <v>2212.5319999999997</v>
      </c>
      <c r="L225" s="8">
        <v>1689.7370000000001</v>
      </c>
      <c r="M225" s="8">
        <v>2426.0740000000001</v>
      </c>
      <c r="N225" s="8">
        <v>2565.8780000000002</v>
      </c>
      <c r="O225" s="8">
        <v>2567.9079999999999</v>
      </c>
      <c r="P225" s="8">
        <v>2618.259</v>
      </c>
      <c r="Q225" s="8">
        <v>2674.1890000000003</v>
      </c>
      <c r="R225" s="8">
        <v>2691.2129999999997</v>
      </c>
      <c r="S225" s="8">
        <v>2685.5219999999999</v>
      </c>
      <c r="T225" s="8">
        <v>2692.375</v>
      </c>
      <c r="U225" s="8">
        <v>2635.0730000000003</v>
      </c>
      <c r="V225" s="8">
        <v>2737.616</v>
      </c>
      <c r="W225" s="8">
        <v>2641.6809999999996</v>
      </c>
      <c r="X225" s="8">
        <v>2414.489</v>
      </c>
      <c r="Y225" s="8">
        <v>2157.54</v>
      </c>
      <c r="Z225" s="8">
        <v>1976.0439999999999</v>
      </c>
      <c r="AB225" s="9"/>
    </row>
    <row r="226" spans="1:28" x14ac:dyDescent="0.25">
      <c r="A226" s="6">
        <v>41493</v>
      </c>
      <c r="B226" s="7">
        <f>SUM('Highland Falls'!_Day220)</f>
        <v>55692.72099999999</v>
      </c>
      <c r="C226" s="8">
        <v>1860.7049999999999</v>
      </c>
      <c r="D226" s="8">
        <v>1804.5719999999999</v>
      </c>
      <c r="E226" s="8">
        <v>1737.4350000000002</v>
      </c>
      <c r="F226" s="8">
        <v>1749.4750000000001</v>
      </c>
      <c r="G226" s="8">
        <v>1837.395</v>
      </c>
      <c r="H226" s="8">
        <v>1933.0639999999999</v>
      </c>
      <c r="I226" s="8">
        <v>2048.7739999999999</v>
      </c>
      <c r="J226" s="8">
        <v>2183.9859999999999</v>
      </c>
      <c r="K226" s="8">
        <v>2273.2080000000001</v>
      </c>
      <c r="L226" s="8">
        <v>2408.2449999999999</v>
      </c>
      <c r="M226" s="8">
        <v>2526.2090000000003</v>
      </c>
      <c r="N226" s="8">
        <v>2589.944</v>
      </c>
      <c r="O226" s="8">
        <v>2584.0009999999997</v>
      </c>
      <c r="P226" s="8">
        <v>2560.453</v>
      </c>
      <c r="Q226" s="8">
        <v>2562.1469999999999</v>
      </c>
      <c r="R226" s="8">
        <v>2616.8590000000004</v>
      </c>
      <c r="S226" s="8">
        <v>2636.3820000000001</v>
      </c>
      <c r="T226" s="8">
        <v>2689.547</v>
      </c>
      <c r="U226" s="8">
        <v>2702.4970000000003</v>
      </c>
      <c r="V226" s="8">
        <v>2769.0039999999999</v>
      </c>
      <c r="W226" s="8">
        <v>2662.5899999999997</v>
      </c>
      <c r="X226" s="8">
        <v>2516.7799999999997</v>
      </c>
      <c r="Y226" s="8">
        <v>2311.3580000000002</v>
      </c>
      <c r="Z226" s="8">
        <v>2128.0909999999999</v>
      </c>
      <c r="AB226" s="9"/>
    </row>
    <row r="227" spans="1:28" x14ac:dyDescent="0.25">
      <c r="A227" s="6">
        <v>41494</v>
      </c>
      <c r="B227" s="7">
        <f>SUM('Highland Falls'!_Day221)</f>
        <v>63268.715999999986</v>
      </c>
      <c r="C227" s="8">
        <v>2013.2350000000001</v>
      </c>
      <c r="D227" s="8">
        <v>1969.1559999999999</v>
      </c>
      <c r="E227" s="8">
        <v>1930.9639999999999</v>
      </c>
      <c r="F227" s="8">
        <v>1942.3249999999998</v>
      </c>
      <c r="G227" s="8">
        <v>2028.7750000000001</v>
      </c>
      <c r="H227" s="8">
        <v>2181.8719999999998</v>
      </c>
      <c r="I227" s="8">
        <v>2328.424</v>
      </c>
      <c r="J227" s="8">
        <v>2471.1120000000001</v>
      </c>
      <c r="K227" s="8">
        <v>2573.6619999999998</v>
      </c>
      <c r="L227" s="8">
        <v>2752.2460000000001</v>
      </c>
      <c r="M227" s="8">
        <v>2804.5359999999996</v>
      </c>
      <c r="N227" s="8">
        <v>2931.95</v>
      </c>
      <c r="O227" s="8">
        <v>2970.828</v>
      </c>
      <c r="P227" s="8">
        <v>2952.8379999999997</v>
      </c>
      <c r="Q227" s="8">
        <v>3044.7339999999999</v>
      </c>
      <c r="R227" s="8">
        <v>3061.3100000000004</v>
      </c>
      <c r="S227" s="8">
        <v>3049.6059999999998</v>
      </c>
      <c r="T227" s="8">
        <v>3007.123</v>
      </c>
      <c r="U227" s="8">
        <v>3044.5940000000001</v>
      </c>
      <c r="V227" s="8">
        <v>3160.549</v>
      </c>
      <c r="W227" s="8">
        <v>3096.0509999999999</v>
      </c>
      <c r="X227" s="8">
        <v>2904.2019999999998</v>
      </c>
      <c r="Y227" s="8">
        <v>2633.7570000000001</v>
      </c>
      <c r="Z227" s="8">
        <v>2414.8669999999997</v>
      </c>
      <c r="AB227" s="9"/>
    </row>
    <row r="228" spans="1:28" x14ac:dyDescent="0.25">
      <c r="A228" s="6">
        <v>41495</v>
      </c>
      <c r="B228" s="7">
        <f>SUM('Highland Falls'!_Day222)</f>
        <v>67834.822999999989</v>
      </c>
      <c r="C228" s="8">
        <v>2293.6480000000001</v>
      </c>
      <c r="D228" s="8">
        <v>2213.9459999999999</v>
      </c>
      <c r="E228" s="8">
        <v>2148.9369999999999</v>
      </c>
      <c r="F228" s="8">
        <v>2143.4139999999998</v>
      </c>
      <c r="G228" s="8">
        <v>2282.3220000000001</v>
      </c>
      <c r="H228" s="8">
        <v>2416.0500000000002</v>
      </c>
      <c r="I228" s="8">
        <v>2564.681</v>
      </c>
      <c r="J228" s="8">
        <v>2722.3070000000002</v>
      </c>
      <c r="K228" s="8">
        <v>2815.3159999999998</v>
      </c>
      <c r="L228" s="8">
        <v>2912.1819999999998</v>
      </c>
      <c r="M228" s="8">
        <v>2952.4669999999996</v>
      </c>
      <c r="N228" s="8">
        <v>3020.395</v>
      </c>
      <c r="O228" s="8">
        <v>3150.3919999999998</v>
      </c>
      <c r="P228" s="8">
        <v>3197.768</v>
      </c>
      <c r="Q228" s="8">
        <v>3308.5640000000003</v>
      </c>
      <c r="R228" s="8">
        <v>3390.625</v>
      </c>
      <c r="S228" s="8">
        <v>3427.8649999999998</v>
      </c>
      <c r="T228" s="8">
        <v>3322.0950000000003</v>
      </c>
      <c r="U228" s="8">
        <v>3164.6369999999997</v>
      </c>
      <c r="V228" s="8">
        <v>3229.5059999999999</v>
      </c>
      <c r="W228" s="8">
        <v>3123.393</v>
      </c>
      <c r="X228" s="8">
        <v>2892.8759999999997</v>
      </c>
      <c r="Y228" s="8">
        <v>2656.8780000000002</v>
      </c>
      <c r="Z228" s="8">
        <v>2484.5590000000002</v>
      </c>
      <c r="AB228" s="9"/>
    </row>
    <row r="229" spans="1:28" x14ac:dyDescent="0.25">
      <c r="A229" s="6">
        <v>41496</v>
      </c>
      <c r="B229" s="7">
        <f>SUM('Highland Falls'!_Day223)</f>
        <v>61091.94</v>
      </c>
      <c r="C229" s="8">
        <v>2307.1929999999998</v>
      </c>
      <c r="D229" s="8">
        <v>2194.0729999999999</v>
      </c>
      <c r="E229" s="8">
        <v>2117.3180000000002</v>
      </c>
      <c r="F229" s="8">
        <v>2057.2930000000001</v>
      </c>
      <c r="G229" s="8">
        <v>1995.5459999999998</v>
      </c>
      <c r="H229" s="8">
        <v>1968.8200000000002</v>
      </c>
      <c r="I229" s="8">
        <v>2122.75</v>
      </c>
      <c r="J229" s="8">
        <v>2339.96</v>
      </c>
      <c r="K229" s="8">
        <v>2505.9159999999997</v>
      </c>
      <c r="L229" s="8">
        <v>2680.328</v>
      </c>
      <c r="M229" s="8">
        <v>2779.665</v>
      </c>
      <c r="N229" s="8">
        <v>2803.136</v>
      </c>
      <c r="O229" s="8">
        <v>2862.5800000000004</v>
      </c>
      <c r="P229" s="8">
        <v>2943.92</v>
      </c>
      <c r="Q229" s="8">
        <v>2958.27</v>
      </c>
      <c r="R229" s="8">
        <v>3015.8519999999999</v>
      </c>
      <c r="S229" s="8">
        <v>3021.3890000000001</v>
      </c>
      <c r="T229" s="8">
        <v>2875.5370000000003</v>
      </c>
      <c r="U229" s="8">
        <v>2800.9379999999996</v>
      </c>
      <c r="V229" s="8">
        <v>2858.9750000000004</v>
      </c>
      <c r="W229" s="8">
        <v>2766.3719999999998</v>
      </c>
      <c r="X229" s="8">
        <v>2569.7349999999997</v>
      </c>
      <c r="Y229" s="8">
        <v>2361.38</v>
      </c>
      <c r="Z229" s="8">
        <v>2184.9940000000001</v>
      </c>
      <c r="AB229" s="9"/>
    </row>
    <row r="230" spans="1:28" x14ac:dyDescent="0.25">
      <c r="A230" s="6">
        <v>41497</v>
      </c>
      <c r="B230" s="7">
        <f>SUM('Highland Falls'!_Day224)</f>
        <v>56626.192000000003</v>
      </c>
      <c r="C230" s="8">
        <v>2036.1390000000001</v>
      </c>
      <c r="D230" s="8">
        <v>1932.588</v>
      </c>
      <c r="E230" s="8">
        <v>1829.8910000000001</v>
      </c>
      <c r="F230" s="8">
        <v>1797.0820000000001</v>
      </c>
      <c r="G230" s="8">
        <v>1784.412</v>
      </c>
      <c r="H230" s="8">
        <v>1729.8049999999998</v>
      </c>
      <c r="I230" s="8">
        <v>1847.5309999999999</v>
      </c>
      <c r="J230" s="8">
        <v>2099.4749999999999</v>
      </c>
      <c r="K230" s="8">
        <v>2315.3969999999999</v>
      </c>
      <c r="L230" s="8">
        <v>2411.5909999999999</v>
      </c>
      <c r="M230" s="8">
        <v>2482.41</v>
      </c>
      <c r="N230" s="8">
        <v>2618.84</v>
      </c>
      <c r="O230" s="8">
        <v>2684.1639999999998</v>
      </c>
      <c r="P230" s="8">
        <v>2651.7750000000001</v>
      </c>
      <c r="Q230" s="8">
        <v>2731.4349999999999</v>
      </c>
      <c r="R230" s="8">
        <v>2774.107</v>
      </c>
      <c r="S230" s="8">
        <v>2843.7359999999999</v>
      </c>
      <c r="T230" s="8">
        <v>2749.5720000000001</v>
      </c>
      <c r="U230" s="8">
        <v>2726.9339999999997</v>
      </c>
      <c r="V230" s="8">
        <v>2806.2860000000001</v>
      </c>
      <c r="W230" s="8">
        <v>2756.4389999999999</v>
      </c>
      <c r="X230" s="8">
        <v>2561.125</v>
      </c>
      <c r="Y230" s="8">
        <v>2330.2510000000002</v>
      </c>
      <c r="Z230" s="8">
        <v>2125.2069999999999</v>
      </c>
      <c r="AB230" s="9"/>
    </row>
    <row r="231" spans="1:28" x14ac:dyDescent="0.25">
      <c r="A231" s="6">
        <v>41498</v>
      </c>
      <c r="B231" s="7">
        <f>SUM('Highland Falls'!_Day225)</f>
        <v>61187.581000000006</v>
      </c>
      <c r="C231" s="8">
        <v>1982.1270000000002</v>
      </c>
      <c r="D231" s="8">
        <v>1926.4490000000001</v>
      </c>
      <c r="E231" s="8">
        <v>1869.777</v>
      </c>
      <c r="F231" s="8">
        <v>1878.058</v>
      </c>
      <c r="G231" s="8">
        <v>1970.5629999999999</v>
      </c>
      <c r="H231" s="8">
        <v>2027.1790000000001</v>
      </c>
      <c r="I231" s="8">
        <v>2210.0189999999998</v>
      </c>
      <c r="J231" s="8">
        <v>2408.049</v>
      </c>
      <c r="K231" s="8">
        <v>2498.181</v>
      </c>
      <c r="L231" s="8">
        <v>2645.3070000000002</v>
      </c>
      <c r="M231" s="8">
        <v>2737.2940000000003</v>
      </c>
      <c r="N231" s="8">
        <v>2833.2640000000001</v>
      </c>
      <c r="O231" s="8">
        <v>2902.2979999999998</v>
      </c>
      <c r="P231" s="8">
        <v>3016.3630000000003</v>
      </c>
      <c r="Q231" s="8">
        <v>3024.8679999999999</v>
      </c>
      <c r="R231" s="8">
        <v>2996.3919999999998</v>
      </c>
      <c r="S231" s="8">
        <v>3039.0149999999999</v>
      </c>
      <c r="T231" s="8">
        <v>3016.8810000000003</v>
      </c>
      <c r="U231" s="8">
        <v>2948.9809999999998</v>
      </c>
      <c r="V231" s="8">
        <v>3027.5769999999998</v>
      </c>
      <c r="W231" s="8">
        <v>2952.355</v>
      </c>
      <c r="X231" s="8">
        <v>2687.8810000000003</v>
      </c>
      <c r="Y231" s="8">
        <v>2405.2490000000003</v>
      </c>
      <c r="Z231" s="8">
        <v>2183.4539999999997</v>
      </c>
      <c r="AB231" s="9"/>
    </row>
    <row r="232" spans="1:28" x14ac:dyDescent="0.25">
      <c r="A232" s="6">
        <v>41499</v>
      </c>
      <c r="B232" s="7">
        <f>SUM('Highland Falls'!_Day226)</f>
        <v>61242.299999999996</v>
      </c>
      <c r="C232" s="8">
        <v>2048.9</v>
      </c>
      <c r="D232" s="8">
        <v>2014.943</v>
      </c>
      <c r="E232" s="8">
        <v>1958.6769999999999</v>
      </c>
      <c r="F232" s="8">
        <v>1948.1279999999999</v>
      </c>
      <c r="G232" s="8">
        <v>2054.7799999999997</v>
      </c>
      <c r="H232" s="8">
        <v>2178.33</v>
      </c>
      <c r="I232" s="8">
        <v>2352.8049999999998</v>
      </c>
      <c r="J232" s="8">
        <v>2507.9810000000002</v>
      </c>
      <c r="K232" s="8">
        <v>2613.1559999999999</v>
      </c>
      <c r="L232" s="8">
        <v>2698.3740000000003</v>
      </c>
      <c r="M232" s="8">
        <v>2763.8520000000003</v>
      </c>
      <c r="N232" s="8">
        <v>2784.7889999999998</v>
      </c>
      <c r="O232" s="8">
        <v>2803.2549999999997</v>
      </c>
      <c r="P232" s="8">
        <v>2785.93</v>
      </c>
      <c r="Q232" s="8">
        <v>2784.6489999999999</v>
      </c>
      <c r="R232" s="8">
        <v>2862.1530000000002</v>
      </c>
      <c r="S232" s="8">
        <v>2965.6689999999999</v>
      </c>
      <c r="T232" s="8">
        <v>2927.4560000000001</v>
      </c>
      <c r="U232" s="8">
        <v>2900.8490000000002</v>
      </c>
      <c r="V232" s="8">
        <v>3035.1019999999999</v>
      </c>
      <c r="W232" s="8">
        <v>2934.9180000000001</v>
      </c>
      <c r="X232" s="8">
        <v>2711.212</v>
      </c>
      <c r="Y232" s="8">
        <v>2423.288</v>
      </c>
      <c r="Z232" s="8">
        <v>2183.1040000000003</v>
      </c>
      <c r="AB232" s="9"/>
    </row>
    <row r="233" spans="1:28" x14ac:dyDescent="0.25">
      <c r="A233" s="6">
        <v>41500</v>
      </c>
      <c r="B233" s="7">
        <f>SUM('Highland Falls'!_Day227)</f>
        <v>52822.721000000005</v>
      </c>
      <c r="C233" s="8">
        <v>2038.8620000000001</v>
      </c>
      <c r="D233" s="8">
        <v>1917.2860000000001</v>
      </c>
      <c r="E233" s="8">
        <v>1825.915</v>
      </c>
      <c r="F233" s="8">
        <v>1782.326</v>
      </c>
      <c r="G233" s="8">
        <v>1835.4070000000002</v>
      </c>
      <c r="H233" s="8">
        <v>1853.4459999999999</v>
      </c>
      <c r="I233" s="8">
        <v>1981.847</v>
      </c>
      <c r="J233" s="8">
        <v>2142.511</v>
      </c>
      <c r="K233" s="8">
        <v>2179.7649999999999</v>
      </c>
      <c r="L233" s="8">
        <v>2270.0720000000001</v>
      </c>
      <c r="M233" s="8">
        <v>2405.4940000000001</v>
      </c>
      <c r="N233" s="8">
        <v>2407.2089999999998</v>
      </c>
      <c r="O233" s="8">
        <v>2421.3629999999998</v>
      </c>
      <c r="P233" s="8">
        <v>2423.9110000000001</v>
      </c>
      <c r="Q233" s="8">
        <v>2444.1619999999998</v>
      </c>
      <c r="R233" s="8">
        <v>2493.0500000000002</v>
      </c>
      <c r="S233" s="8">
        <v>2538.221</v>
      </c>
      <c r="T233" s="8">
        <v>2466.5129999999999</v>
      </c>
      <c r="U233" s="8">
        <v>2416.7220000000002</v>
      </c>
      <c r="V233" s="8">
        <v>2512.2929999999997</v>
      </c>
      <c r="W233" s="8">
        <v>2423.0360000000001</v>
      </c>
      <c r="X233" s="8">
        <v>2212.8890000000001</v>
      </c>
      <c r="Y233" s="8">
        <v>2005.402</v>
      </c>
      <c r="Z233" s="8">
        <v>1825.019</v>
      </c>
      <c r="AB233" s="9"/>
    </row>
    <row r="234" spans="1:28" x14ac:dyDescent="0.25">
      <c r="A234" s="6">
        <v>41501</v>
      </c>
      <c r="B234" s="7">
        <f>SUM('Highland Falls'!_Day228)</f>
        <v>51250.486000000004</v>
      </c>
      <c r="C234" s="8">
        <v>1708.049</v>
      </c>
      <c r="D234" s="8">
        <v>1663.2139999999999</v>
      </c>
      <c r="E234" s="8">
        <v>1612.8700000000001</v>
      </c>
      <c r="F234" s="8">
        <v>1594.3969999999999</v>
      </c>
      <c r="G234" s="8">
        <v>1681.4</v>
      </c>
      <c r="H234" s="8">
        <v>1749.4119999999998</v>
      </c>
      <c r="I234" s="8">
        <v>1889.1320000000001</v>
      </c>
      <c r="J234" s="8">
        <v>2070.7470000000003</v>
      </c>
      <c r="K234" s="8">
        <v>2125.0039999999999</v>
      </c>
      <c r="L234" s="8">
        <v>2295.2649999999999</v>
      </c>
      <c r="M234" s="8">
        <v>2394.672</v>
      </c>
      <c r="N234" s="8">
        <v>2412.7039999999997</v>
      </c>
      <c r="O234" s="8">
        <v>2397.1149999999998</v>
      </c>
      <c r="P234" s="8">
        <v>2438.625</v>
      </c>
      <c r="Q234" s="8">
        <v>2450.7559999999999</v>
      </c>
      <c r="R234" s="8">
        <v>2442.6990000000001</v>
      </c>
      <c r="S234" s="8">
        <v>2503.375</v>
      </c>
      <c r="T234" s="8">
        <v>2452.4780000000001</v>
      </c>
      <c r="U234" s="8">
        <v>2433.2979999999998</v>
      </c>
      <c r="V234" s="8">
        <v>2529.7020000000002</v>
      </c>
      <c r="W234" s="8">
        <v>2395.652</v>
      </c>
      <c r="X234" s="8">
        <v>2237.83</v>
      </c>
      <c r="Y234" s="8">
        <v>1986.4880000000001</v>
      </c>
      <c r="Z234" s="8">
        <v>1785.6020000000001</v>
      </c>
      <c r="AB234" s="9"/>
    </row>
    <row r="235" spans="1:28" x14ac:dyDescent="0.25">
      <c r="A235" s="6">
        <v>41502</v>
      </c>
      <c r="B235" s="7">
        <f>SUM('Highland Falls'!_Day229)</f>
        <v>52859.022999999994</v>
      </c>
      <c r="C235" s="8">
        <v>1690.0239999999999</v>
      </c>
      <c r="D235" s="8">
        <v>1640.1979999999999</v>
      </c>
      <c r="E235" s="8">
        <v>1604.0430000000001</v>
      </c>
      <c r="F235" s="8">
        <v>1597.6799999999998</v>
      </c>
      <c r="G235" s="8">
        <v>1689.7649999999999</v>
      </c>
      <c r="H235" s="8">
        <v>1748.5160000000001</v>
      </c>
      <c r="I235" s="8">
        <v>1896.6569999999999</v>
      </c>
      <c r="J235" s="8">
        <v>2081.261</v>
      </c>
      <c r="K235" s="8">
        <v>2187.9830000000002</v>
      </c>
      <c r="L235" s="8">
        <v>2348.5909999999999</v>
      </c>
      <c r="M235" s="8">
        <v>2482.3960000000002</v>
      </c>
      <c r="N235" s="8">
        <v>2494.0929999999998</v>
      </c>
      <c r="O235" s="8">
        <v>2470.5729999999999</v>
      </c>
      <c r="P235" s="8">
        <v>2524.5709999999999</v>
      </c>
      <c r="Q235" s="8">
        <v>2612.8270000000002</v>
      </c>
      <c r="R235" s="8">
        <v>2581.3200000000002</v>
      </c>
      <c r="S235" s="8">
        <v>2583.5740000000001</v>
      </c>
      <c r="T235" s="8">
        <v>2558.2550000000001</v>
      </c>
      <c r="U235" s="8">
        <v>2535.3929999999996</v>
      </c>
      <c r="V235" s="8">
        <v>2621.8429999999998</v>
      </c>
      <c r="W235" s="8">
        <v>2551.7729999999997</v>
      </c>
      <c r="X235" s="8">
        <v>2345.6860000000001</v>
      </c>
      <c r="Y235" s="8">
        <v>2111.018</v>
      </c>
      <c r="Z235" s="8">
        <v>1900.9829999999999</v>
      </c>
      <c r="AB235" s="9"/>
    </row>
    <row r="236" spans="1:28" x14ac:dyDescent="0.25">
      <c r="A236" s="6">
        <v>41503</v>
      </c>
      <c r="B236" s="7">
        <f>SUM('Highland Falls'!_Day230)</f>
        <v>54836.852000000014</v>
      </c>
      <c r="C236" s="8">
        <v>1779.4560000000001</v>
      </c>
      <c r="D236" s="8">
        <v>1701.931</v>
      </c>
      <c r="E236" s="8">
        <v>1654.492</v>
      </c>
      <c r="F236" s="8">
        <v>1644.384</v>
      </c>
      <c r="G236" s="8">
        <v>1659.6930000000002</v>
      </c>
      <c r="H236" s="8">
        <v>1707.279</v>
      </c>
      <c r="I236" s="8">
        <v>1878.779</v>
      </c>
      <c r="J236" s="8">
        <v>2042.6769999999999</v>
      </c>
      <c r="K236" s="8">
        <v>2182.6350000000002</v>
      </c>
      <c r="L236" s="8">
        <v>2343.7749999999996</v>
      </c>
      <c r="M236" s="8">
        <v>2495.4299999999998</v>
      </c>
      <c r="N236" s="8">
        <v>2611.4969999999998</v>
      </c>
      <c r="O236" s="8">
        <v>2685.8649999999998</v>
      </c>
      <c r="P236" s="8">
        <v>2744.2799999999997</v>
      </c>
      <c r="Q236" s="8">
        <v>2696.7359999999999</v>
      </c>
      <c r="R236" s="8">
        <v>2717.7289999999998</v>
      </c>
      <c r="S236" s="8">
        <v>2729.4749999999999</v>
      </c>
      <c r="T236" s="8">
        <v>2692.319</v>
      </c>
      <c r="U236" s="8">
        <v>2661.3649999999998</v>
      </c>
      <c r="V236" s="8">
        <v>2755.4379999999996</v>
      </c>
      <c r="W236" s="8">
        <v>2633.3719999999998</v>
      </c>
      <c r="X236" s="8">
        <v>2483.355</v>
      </c>
      <c r="Y236" s="8">
        <v>2274.181</v>
      </c>
      <c r="Z236" s="8">
        <v>2060.7089999999998</v>
      </c>
      <c r="AB236" s="9"/>
    </row>
    <row r="237" spans="1:28" x14ac:dyDescent="0.25">
      <c r="A237" s="6">
        <v>41504</v>
      </c>
      <c r="B237" s="7">
        <f>SUM('Highland Falls'!_Day231)</f>
        <v>54719.812000000005</v>
      </c>
      <c r="C237" s="8">
        <v>1899.702</v>
      </c>
      <c r="D237" s="8">
        <v>1839.0329999999999</v>
      </c>
      <c r="E237" s="8">
        <v>1781.9409999999998</v>
      </c>
      <c r="F237" s="8">
        <v>1761.3470000000002</v>
      </c>
      <c r="G237" s="8">
        <v>1752.0439999999999</v>
      </c>
      <c r="H237" s="8">
        <v>1747.662</v>
      </c>
      <c r="I237" s="8">
        <v>1831.9</v>
      </c>
      <c r="J237" s="8">
        <v>2048.7249999999999</v>
      </c>
      <c r="K237" s="8">
        <v>2228.9189999999999</v>
      </c>
      <c r="L237" s="8">
        <v>2352.924</v>
      </c>
      <c r="M237" s="8">
        <v>2492.9799999999996</v>
      </c>
      <c r="N237" s="8">
        <v>2547.377</v>
      </c>
      <c r="O237" s="8">
        <v>2600.1709999999998</v>
      </c>
      <c r="P237" s="8">
        <v>2597.308</v>
      </c>
      <c r="Q237" s="8">
        <v>2585.8139999999999</v>
      </c>
      <c r="R237" s="8">
        <v>2595.502</v>
      </c>
      <c r="S237" s="8">
        <v>2695.4760000000001</v>
      </c>
      <c r="T237" s="8">
        <v>2633.4630000000002</v>
      </c>
      <c r="U237" s="8">
        <v>2671.7739999999999</v>
      </c>
      <c r="V237" s="8">
        <v>2748.942</v>
      </c>
      <c r="W237" s="8">
        <v>2672.2639999999997</v>
      </c>
      <c r="X237" s="8">
        <v>2460.2130000000002</v>
      </c>
      <c r="Y237" s="8">
        <v>2181.4870000000001</v>
      </c>
      <c r="Z237" s="8">
        <v>1992.8440000000001</v>
      </c>
      <c r="AB237" s="9"/>
    </row>
    <row r="238" spans="1:28" x14ac:dyDescent="0.25">
      <c r="A238" s="6">
        <v>41505</v>
      </c>
      <c r="B238" s="7">
        <f>SUM('Highland Falls'!_Day232)</f>
        <v>57539.607999999993</v>
      </c>
      <c r="C238" s="8">
        <v>1827.182</v>
      </c>
      <c r="D238" s="8">
        <v>1773.1979999999999</v>
      </c>
      <c r="E238" s="8">
        <v>1727.376</v>
      </c>
      <c r="F238" s="8">
        <v>1702.9459999999999</v>
      </c>
      <c r="G238" s="8">
        <v>1832.383</v>
      </c>
      <c r="H238" s="8">
        <v>1905.6309999999999</v>
      </c>
      <c r="I238" s="8">
        <v>2057.4119999999998</v>
      </c>
      <c r="J238" s="8">
        <v>2269.2950000000001</v>
      </c>
      <c r="K238" s="8">
        <v>2402.8829999999998</v>
      </c>
      <c r="L238" s="8">
        <v>2548.3429999999998</v>
      </c>
      <c r="M238" s="8">
        <v>2690.0509999999999</v>
      </c>
      <c r="N238" s="8">
        <v>2746.6180000000004</v>
      </c>
      <c r="O238" s="8">
        <v>2755.7599999999998</v>
      </c>
      <c r="P238" s="8">
        <v>2747.4579999999996</v>
      </c>
      <c r="Q238" s="8">
        <v>2765.9380000000001</v>
      </c>
      <c r="R238" s="8">
        <v>2772.0349999999999</v>
      </c>
      <c r="S238" s="8">
        <v>2866.248</v>
      </c>
      <c r="T238" s="8">
        <v>2810.1989999999996</v>
      </c>
      <c r="U238" s="8">
        <v>2855.741</v>
      </c>
      <c r="V238" s="8">
        <v>2911.3070000000002</v>
      </c>
      <c r="W238" s="8">
        <v>2741.116</v>
      </c>
      <c r="X238" s="8">
        <v>2543.3869999999997</v>
      </c>
      <c r="Y238" s="8">
        <v>2239.9580000000001</v>
      </c>
      <c r="Z238" s="8">
        <v>2047.143</v>
      </c>
      <c r="AB238" s="9"/>
    </row>
    <row r="239" spans="1:28" x14ac:dyDescent="0.25">
      <c r="A239" s="6">
        <v>41506</v>
      </c>
      <c r="B239" s="7">
        <f>SUM('Highland Falls'!_Day233)</f>
        <v>62690.053999999989</v>
      </c>
      <c r="C239" s="8">
        <v>1922.991</v>
      </c>
      <c r="D239" s="8">
        <v>1860.5929999999998</v>
      </c>
      <c r="E239" s="8">
        <v>1806.8610000000001</v>
      </c>
      <c r="F239" s="8">
        <v>1812.1949999999999</v>
      </c>
      <c r="G239" s="8">
        <v>1883.308</v>
      </c>
      <c r="H239" s="8">
        <v>1964.9279999999999</v>
      </c>
      <c r="I239" s="8">
        <v>2118.7809999999999</v>
      </c>
      <c r="J239" s="8">
        <v>2347.0369999999998</v>
      </c>
      <c r="K239" s="8">
        <v>2522.5830000000001</v>
      </c>
      <c r="L239" s="8">
        <v>2675.5329999999999</v>
      </c>
      <c r="M239" s="8">
        <v>2882.8870000000002</v>
      </c>
      <c r="N239" s="8">
        <v>2990.2460000000001</v>
      </c>
      <c r="O239" s="8">
        <v>3040.0439999999999</v>
      </c>
      <c r="P239" s="8">
        <v>3109.2249999999999</v>
      </c>
      <c r="Q239" s="8">
        <v>3145.6179999999999</v>
      </c>
      <c r="R239" s="8">
        <v>3189.018</v>
      </c>
      <c r="S239" s="8">
        <v>3279.0940000000001</v>
      </c>
      <c r="T239" s="8">
        <v>3213.875</v>
      </c>
      <c r="U239" s="8">
        <v>3115.1959999999999</v>
      </c>
      <c r="V239" s="8">
        <v>3218.194</v>
      </c>
      <c r="W239" s="8">
        <v>3014.473</v>
      </c>
      <c r="X239" s="8">
        <v>2823.4920000000002</v>
      </c>
      <c r="Y239" s="8">
        <v>2484.0339999999997</v>
      </c>
      <c r="Z239" s="8">
        <v>2269.848</v>
      </c>
      <c r="AB239" s="9"/>
    </row>
    <row r="240" spans="1:28" x14ac:dyDescent="0.25">
      <c r="A240" s="6">
        <v>41507</v>
      </c>
      <c r="B240" s="7">
        <f>SUM('Highland Falls'!_Day234)</f>
        <v>65653.020999999993</v>
      </c>
      <c r="C240" s="8">
        <v>2100.8330000000001</v>
      </c>
      <c r="D240" s="8">
        <v>2022.0550000000001</v>
      </c>
      <c r="E240" s="8">
        <v>1942.7730000000001</v>
      </c>
      <c r="F240" s="8">
        <v>1921.6680000000001</v>
      </c>
      <c r="G240" s="8">
        <v>1981.4690000000001</v>
      </c>
      <c r="H240" s="8">
        <v>2039.3029999999999</v>
      </c>
      <c r="I240" s="8">
        <v>2184.6999999999998</v>
      </c>
      <c r="J240" s="8">
        <v>2374.337</v>
      </c>
      <c r="K240" s="8">
        <v>2537.7170000000001</v>
      </c>
      <c r="L240" s="8">
        <v>2722.5309999999999</v>
      </c>
      <c r="M240" s="8">
        <v>3001.4949999999999</v>
      </c>
      <c r="N240" s="8">
        <v>3142.9860000000003</v>
      </c>
      <c r="O240" s="8">
        <v>3254.4120000000003</v>
      </c>
      <c r="P240" s="8">
        <v>3313.4569999999999</v>
      </c>
      <c r="Q240" s="8">
        <v>3401.1460000000002</v>
      </c>
      <c r="R240" s="8">
        <v>3441.165</v>
      </c>
      <c r="S240" s="8">
        <v>3453.66</v>
      </c>
      <c r="T240" s="8">
        <v>3343.2490000000003</v>
      </c>
      <c r="U240" s="8">
        <v>3232.4390000000003</v>
      </c>
      <c r="V240" s="8">
        <v>3251.4859999999999</v>
      </c>
      <c r="W240" s="8">
        <v>3135.4959999999996</v>
      </c>
      <c r="X240" s="8">
        <v>2876.5099999999998</v>
      </c>
      <c r="Y240" s="8">
        <v>2608.116</v>
      </c>
      <c r="Z240" s="8">
        <v>2370.018</v>
      </c>
      <c r="AB240" s="9"/>
    </row>
    <row r="241" spans="1:28" x14ac:dyDescent="0.25">
      <c r="A241" s="6">
        <v>41508</v>
      </c>
      <c r="B241" s="7">
        <f>SUM('Highland Falls'!_Day235)</f>
        <v>65198.007000000005</v>
      </c>
      <c r="C241" s="8">
        <v>2204.8180000000002</v>
      </c>
      <c r="D241" s="8">
        <v>2117.1149999999998</v>
      </c>
      <c r="E241" s="8">
        <v>2074.3240000000001</v>
      </c>
      <c r="F241" s="8">
        <v>2081.4430000000002</v>
      </c>
      <c r="G241" s="8">
        <v>2140.2219999999998</v>
      </c>
      <c r="H241" s="8">
        <v>2246.1880000000001</v>
      </c>
      <c r="I241" s="8">
        <v>2373.3290000000002</v>
      </c>
      <c r="J241" s="8">
        <v>2606.52</v>
      </c>
      <c r="K241" s="8">
        <v>2659.3140000000003</v>
      </c>
      <c r="L241" s="8">
        <v>2777.663</v>
      </c>
      <c r="M241" s="8">
        <v>2905.5460000000003</v>
      </c>
      <c r="N241" s="8">
        <v>2972.83</v>
      </c>
      <c r="O241" s="8">
        <v>2930.8719999999998</v>
      </c>
      <c r="P241" s="8">
        <v>3002.02</v>
      </c>
      <c r="Q241" s="8">
        <v>3129.3779999999997</v>
      </c>
      <c r="R241" s="8">
        <v>3123.0989999999997</v>
      </c>
      <c r="S241" s="8">
        <v>3196.4870000000001</v>
      </c>
      <c r="T241" s="8">
        <v>3199.098</v>
      </c>
      <c r="U241" s="8">
        <v>3162.8380000000002</v>
      </c>
      <c r="V241" s="8">
        <v>3246.873</v>
      </c>
      <c r="W241" s="8">
        <v>3120.2220000000002</v>
      </c>
      <c r="X241" s="8">
        <v>2919.098</v>
      </c>
      <c r="Y241" s="8">
        <v>2623.1869999999999</v>
      </c>
      <c r="Z241" s="8">
        <v>2385.5230000000001</v>
      </c>
      <c r="AB241" s="9"/>
    </row>
    <row r="242" spans="1:28" x14ac:dyDescent="0.25">
      <c r="A242" s="6">
        <v>41509</v>
      </c>
      <c r="B242" s="7">
        <f>SUM('Highland Falls'!_Day236)</f>
        <v>62049.995000000003</v>
      </c>
      <c r="C242" s="8">
        <v>2225.3630000000003</v>
      </c>
      <c r="D242" s="8">
        <v>2149.4480000000003</v>
      </c>
      <c r="E242" s="8">
        <v>2081.933</v>
      </c>
      <c r="F242" s="8">
        <v>2067.2260000000001</v>
      </c>
      <c r="G242" s="8">
        <v>2139.1579999999999</v>
      </c>
      <c r="H242" s="8">
        <v>2246.489</v>
      </c>
      <c r="I242" s="8">
        <v>2353.0569999999998</v>
      </c>
      <c r="J242" s="8">
        <v>2504.9499999999998</v>
      </c>
      <c r="K242" s="8">
        <v>2599.6320000000001</v>
      </c>
      <c r="L242" s="8">
        <v>2743.489</v>
      </c>
      <c r="M242" s="8">
        <v>2910.3689999999997</v>
      </c>
      <c r="N242" s="8">
        <v>2959.0749999999998</v>
      </c>
      <c r="O242" s="8">
        <v>2987.1590000000001</v>
      </c>
      <c r="P242" s="8">
        <v>3019.38</v>
      </c>
      <c r="Q242" s="8">
        <v>3078.1730000000002</v>
      </c>
      <c r="R242" s="8">
        <v>2980.2150000000001</v>
      </c>
      <c r="S242" s="8">
        <v>2947.8330000000001</v>
      </c>
      <c r="T242" s="8">
        <v>2899.5750000000003</v>
      </c>
      <c r="U242" s="8">
        <v>2796.2759999999998</v>
      </c>
      <c r="V242" s="8">
        <v>2822.61</v>
      </c>
      <c r="W242" s="8">
        <v>2663.7170000000001</v>
      </c>
      <c r="X242" s="8">
        <v>2488.3110000000001</v>
      </c>
      <c r="Y242" s="8">
        <v>2285.5209999999997</v>
      </c>
      <c r="Z242" s="8">
        <v>2101.0360000000001</v>
      </c>
      <c r="AB242" s="9"/>
    </row>
    <row r="243" spans="1:28" x14ac:dyDescent="0.25">
      <c r="A243" s="6">
        <v>41510</v>
      </c>
      <c r="B243" s="7">
        <f>SUM('Highland Falls'!_Day237)</f>
        <v>54085.562999999987</v>
      </c>
      <c r="C243" s="8">
        <v>1937.579</v>
      </c>
      <c r="D243" s="8">
        <v>1835.694</v>
      </c>
      <c r="E243" s="8">
        <v>1755.5509999999999</v>
      </c>
      <c r="F243" s="8">
        <v>1716.575</v>
      </c>
      <c r="G243" s="8">
        <v>1747.48</v>
      </c>
      <c r="H243" s="8">
        <v>1750.3150000000001</v>
      </c>
      <c r="I243" s="8">
        <v>1879.374</v>
      </c>
      <c r="J243" s="8">
        <v>2062.4169999999999</v>
      </c>
      <c r="K243" s="8">
        <v>2252.3269999999998</v>
      </c>
      <c r="L243" s="8">
        <v>2408.3009999999999</v>
      </c>
      <c r="M243" s="8">
        <v>2509.3319999999999</v>
      </c>
      <c r="N243" s="8">
        <v>2526.944</v>
      </c>
      <c r="O243" s="8">
        <v>2600.4369999999999</v>
      </c>
      <c r="P243" s="8">
        <v>2584.848</v>
      </c>
      <c r="Q243" s="8">
        <v>2636.683</v>
      </c>
      <c r="R243" s="8">
        <v>2643.7669999999998</v>
      </c>
      <c r="S243" s="8">
        <v>2660.2730000000001</v>
      </c>
      <c r="T243" s="8">
        <v>2547.1039999999998</v>
      </c>
      <c r="U243" s="8">
        <v>2488.8010000000004</v>
      </c>
      <c r="V243" s="8">
        <v>2567.3690000000001</v>
      </c>
      <c r="W243" s="8">
        <v>2494.8629999999998</v>
      </c>
      <c r="X243" s="8">
        <v>2352.4480000000003</v>
      </c>
      <c r="Y243" s="8">
        <v>2166.0729999999999</v>
      </c>
      <c r="Z243" s="8">
        <v>1961.008</v>
      </c>
      <c r="AB243" s="9"/>
    </row>
    <row r="244" spans="1:28" x14ac:dyDescent="0.25">
      <c r="A244" s="6">
        <v>41511</v>
      </c>
      <c r="B244" s="7">
        <f>SUM('Highland Falls'!_Day238)</f>
        <v>53898.074999999997</v>
      </c>
      <c r="C244" s="8">
        <v>1812.1529999999998</v>
      </c>
      <c r="D244" s="8">
        <v>1735.8319999999999</v>
      </c>
      <c r="E244" s="8">
        <v>1683.7869999999998</v>
      </c>
      <c r="F244" s="8">
        <v>1657.838</v>
      </c>
      <c r="G244" s="8">
        <v>1670.3820000000001</v>
      </c>
      <c r="H244" s="8">
        <v>1672.384</v>
      </c>
      <c r="I244" s="8">
        <v>1758.337</v>
      </c>
      <c r="J244" s="8">
        <v>1941.4080000000001</v>
      </c>
      <c r="K244" s="8">
        <v>2118.2069999999999</v>
      </c>
      <c r="L244" s="8">
        <v>2266.6</v>
      </c>
      <c r="M244" s="8">
        <v>2393.9719999999998</v>
      </c>
      <c r="N244" s="8">
        <v>2494.9259999999999</v>
      </c>
      <c r="O244" s="8">
        <v>2539.8380000000002</v>
      </c>
      <c r="P244" s="8">
        <v>2580.7809999999999</v>
      </c>
      <c r="Q244" s="8">
        <v>2618.0069999999996</v>
      </c>
      <c r="R244" s="8">
        <v>2676.674</v>
      </c>
      <c r="S244" s="8">
        <v>2810.857</v>
      </c>
      <c r="T244" s="8">
        <v>2709.4760000000001</v>
      </c>
      <c r="U244" s="8">
        <v>2662.058</v>
      </c>
      <c r="V244" s="8">
        <v>2780.4490000000001</v>
      </c>
      <c r="W244" s="8">
        <v>2650.41</v>
      </c>
      <c r="X244" s="8">
        <v>2427.0120000000002</v>
      </c>
      <c r="Y244" s="8">
        <v>2196.1240000000003</v>
      </c>
      <c r="Z244" s="8">
        <v>2040.5629999999999</v>
      </c>
      <c r="AB244" s="9"/>
    </row>
    <row r="245" spans="1:28" x14ac:dyDescent="0.25">
      <c r="A245" s="6">
        <v>41512</v>
      </c>
      <c r="B245" s="7">
        <f>SUM('Highland Falls'!_Day239)</f>
        <v>57351.923999999992</v>
      </c>
      <c r="C245" s="8">
        <v>1892.0719999999999</v>
      </c>
      <c r="D245" s="8">
        <v>1831.7530000000002</v>
      </c>
      <c r="E245" s="8">
        <v>1799.364</v>
      </c>
      <c r="F245" s="8">
        <v>1815.184</v>
      </c>
      <c r="G245" s="8">
        <v>1900.164</v>
      </c>
      <c r="H245" s="8">
        <v>2022.4959999999999</v>
      </c>
      <c r="I245" s="8">
        <v>2123.0720000000001</v>
      </c>
      <c r="J245" s="8">
        <v>2249.4920000000002</v>
      </c>
      <c r="K245" s="8">
        <v>2319.0439999999999</v>
      </c>
      <c r="L245" s="8">
        <v>2423.5329999999999</v>
      </c>
      <c r="M245" s="8">
        <v>2518.2780000000002</v>
      </c>
      <c r="N245" s="8">
        <v>2597.0700000000002</v>
      </c>
      <c r="O245" s="8">
        <v>2582.2439999999997</v>
      </c>
      <c r="P245" s="8">
        <v>2612.4489999999996</v>
      </c>
      <c r="Q245" s="8">
        <v>2698.0520000000001</v>
      </c>
      <c r="R245" s="8">
        <v>2727.1440000000002</v>
      </c>
      <c r="S245" s="8">
        <v>2783.2629999999999</v>
      </c>
      <c r="T245" s="8">
        <v>2836.0429999999997</v>
      </c>
      <c r="U245" s="8">
        <v>2873.9480000000003</v>
      </c>
      <c r="V245" s="8">
        <v>2946.6220000000003</v>
      </c>
      <c r="W245" s="8">
        <v>2772.672</v>
      </c>
      <c r="X245" s="8">
        <v>2557.7719999999999</v>
      </c>
      <c r="Y245" s="8">
        <v>2342.8510000000001</v>
      </c>
      <c r="Z245" s="8">
        <v>2127.3420000000001</v>
      </c>
      <c r="AB245" s="9"/>
    </row>
    <row r="246" spans="1:28" x14ac:dyDescent="0.25">
      <c r="A246" s="6">
        <v>41513</v>
      </c>
      <c r="B246" s="7">
        <f>SUM('Highland Falls'!_Day240)</f>
        <v>63716.982000000004</v>
      </c>
      <c r="C246" s="8">
        <v>2007.3130000000001</v>
      </c>
      <c r="D246" s="8">
        <v>1953.2660000000001</v>
      </c>
      <c r="E246" s="8">
        <v>1921.3319999999999</v>
      </c>
      <c r="F246" s="8">
        <v>1933.316</v>
      </c>
      <c r="G246" s="8">
        <v>2039.723</v>
      </c>
      <c r="H246" s="8">
        <v>2216.886</v>
      </c>
      <c r="I246" s="8">
        <v>2320.7449999999999</v>
      </c>
      <c r="J246" s="8">
        <v>2426.2559999999999</v>
      </c>
      <c r="K246" s="8">
        <v>2514.5190000000002</v>
      </c>
      <c r="L246" s="8">
        <v>2610.1040000000003</v>
      </c>
      <c r="M246" s="8">
        <v>2746.163</v>
      </c>
      <c r="N246" s="8">
        <v>2852.2829999999999</v>
      </c>
      <c r="O246" s="8">
        <v>2958.9279999999999</v>
      </c>
      <c r="P246" s="8">
        <v>3022.971</v>
      </c>
      <c r="Q246" s="8">
        <v>3117.6529999999998</v>
      </c>
      <c r="R246" s="8">
        <v>3177.3209999999999</v>
      </c>
      <c r="S246" s="8">
        <v>3230.5420000000004</v>
      </c>
      <c r="T246" s="8">
        <v>3277.9390000000003</v>
      </c>
      <c r="U246" s="8">
        <v>3187.5550000000003</v>
      </c>
      <c r="V246" s="8">
        <v>3334.9120000000003</v>
      </c>
      <c r="W246" s="8">
        <v>3113.4949999999999</v>
      </c>
      <c r="X246" s="8">
        <v>2824.3739999999998</v>
      </c>
      <c r="Y246" s="8">
        <v>2588.7890000000002</v>
      </c>
      <c r="Z246" s="8">
        <v>2340.5970000000002</v>
      </c>
      <c r="AB246" s="9"/>
    </row>
    <row r="247" spans="1:28" x14ac:dyDescent="0.25">
      <c r="A247" s="6">
        <v>41514</v>
      </c>
      <c r="B247" s="7">
        <f>SUM('Highland Falls'!_Day241)</f>
        <v>65843.554000000018</v>
      </c>
      <c r="C247" s="8">
        <v>2196.8380000000002</v>
      </c>
      <c r="D247" s="8">
        <v>2115.0570000000002</v>
      </c>
      <c r="E247" s="8">
        <v>2048.3049999999998</v>
      </c>
      <c r="F247" s="8">
        <v>2047.85</v>
      </c>
      <c r="G247" s="8">
        <v>2127.2930000000001</v>
      </c>
      <c r="H247" s="8">
        <v>2228.058</v>
      </c>
      <c r="I247" s="8">
        <v>2357.0540000000001</v>
      </c>
      <c r="J247" s="8">
        <v>2560.0749999999998</v>
      </c>
      <c r="K247" s="8">
        <v>2656.8429999999998</v>
      </c>
      <c r="L247" s="8">
        <v>2954.518</v>
      </c>
      <c r="M247" s="8">
        <v>3183.6210000000001</v>
      </c>
      <c r="N247" s="8">
        <v>3399.6060000000002</v>
      </c>
      <c r="O247" s="8">
        <v>3509.2749999999996</v>
      </c>
      <c r="P247" s="8">
        <v>3369.2469999999998</v>
      </c>
      <c r="Q247" s="8">
        <v>3159.366</v>
      </c>
      <c r="R247" s="8">
        <v>3072.5520000000001</v>
      </c>
      <c r="S247" s="8">
        <v>3115.154</v>
      </c>
      <c r="T247" s="8">
        <v>3111.7309999999998</v>
      </c>
      <c r="U247" s="8">
        <v>3068.268</v>
      </c>
      <c r="V247" s="8">
        <v>3142.2020000000002</v>
      </c>
      <c r="W247" s="8">
        <v>2975.364</v>
      </c>
      <c r="X247" s="8">
        <v>2726.9760000000001</v>
      </c>
      <c r="Y247" s="8">
        <v>2461.6480000000001</v>
      </c>
      <c r="Z247" s="8">
        <v>2256.6529999999998</v>
      </c>
      <c r="AB247" s="9"/>
    </row>
    <row r="248" spans="1:28" x14ac:dyDescent="0.25">
      <c r="A248" s="6">
        <v>41515</v>
      </c>
      <c r="B248" s="7">
        <f>SUM('Highland Falls'!_Day242)</f>
        <v>62810.860000000008</v>
      </c>
      <c r="C248" s="8">
        <v>2126.7399999999998</v>
      </c>
      <c r="D248" s="8">
        <v>2059.6660000000002</v>
      </c>
      <c r="E248" s="8">
        <v>1996.2460000000001</v>
      </c>
      <c r="F248" s="8">
        <v>1996.211</v>
      </c>
      <c r="G248" s="8">
        <v>2107.5389999999998</v>
      </c>
      <c r="H248" s="8">
        <v>2283.8199999999997</v>
      </c>
      <c r="I248" s="8">
        <v>2370.48</v>
      </c>
      <c r="J248" s="8">
        <v>2521.6310000000003</v>
      </c>
      <c r="K248" s="8">
        <v>2605.4209999999998</v>
      </c>
      <c r="L248" s="8">
        <v>2721.558</v>
      </c>
      <c r="M248" s="8">
        <v>2823.0650000000001</v>
      </c>
      <c r="N248" s="8">
        <v>2828.9449999999997</v>
      </c>
      <c r="O248" s="8">
        <v>2846.13</v>
      </c>
      <c r="P248" s="8">
        <v>2936.3670000000002</v>
      </c>
      <c r="Q248" s="8">
        <v>3037.1600000000003</v>
      </c>
      <c r="R248" s="8">
        <v>3008.6770000000001</v>
      </c>
      <c r="S248" s="8">
        <v>3066.7279999999996</v>
      </c>
      <c r="T248" s="8">
        <v>3016.9860000000003</v>
      </c>
      <c r="U248" s="8">
        <v>3019.1350000000002</v>
      </c>
      <c r="V248" s="8">
        <v>3100.0479999999998</v>
      </c>
      <c r="W248" s="8">
        <v>2958.5570000000002</v>
      </c>
      <c r="X248" s="8">
        <v>2706.2629999999999</v>
      </c>
      <c r="Y248" s="8">
        <v>2445.73</v>
      </c>
      <c r="Z248" s="8">
        <v>2227.7570000000001</v>
      </c>
      <c r="AB248" s="9"/>
    </row>
    <row r="249" spans="1:28" x14ac:dyDescent="0.25">
      <c r="A249" s="6">
        <v>41516</v>
      </c>
      <c r="B249" s="7">
        <f>SUM('Highland Falls'!_Day243)</f>
        <v>66079.356</v>
      </c>
      <c r="C249" s="8">
        <v>2065.8539999999998</v>
      </c>
      <c r="D249" s="8">
        <v>1999.242</v>
      </c>
      <c r="E249" s="8">
        <v>1967.7839999999999</v>
      </c>
      <c r="F249" s="8">
        <v>1970.1569999999999</v>
      </c>
      <c r="G249" s="8">
        <v>2071.9230000000002</v>
      </c>
      <c r="H249" s="8">
        <v>2220.232</v>
      </c>
      <c r="I249" s="8">
        <v>2352.6439999999998</v>
      </c>
      <c r="J249" s="8">
        <v>2481.5070000000001</v>
      </c>
      <c r="K249" s="8">
        <v>2606.4639999999999</v>
      </c>
      <c r="L249" s="8">
        <v>2744.3780000000002</v>
      </c>
      <c r="M249" s="8">
        <v>2941.498</v>
      </c>
      <c r="N249" s="8">
        <v>3021.8159999999998</v>
      </c>
      <c r="O249" s="8">
        <v>3100.3</v>
      </c>
      <c r="P249" s="8">
        <v>3210.0039999999999</v>
      </c>
      <c r="Q249" s="8">
        <v>3312.3440000000001</v>
      </c>
      <c r="R249" s="8">
        <v>3332.8679999999999</v>
      </c>
      <c r="S249" s="8">
        <v>3348.5969999999998</v>
      </c>
      <c r="T249" s="8">
        <v>3202.3389999999999</v>
      </c>
      <c r="U249" s="8">
        <v>3137.3720000000003</v>
      </c>
      <c r="V249" s="8">
        <v>3246.348</v>
      </c>
      <c r="W249" s="8">
        <v>3130.806</v>
      </c>
      <c r="X249" s="8">
        <v>3032.652</v>
      </c>
      <c r="Y249" s="8">
        <v>2886.3240000000001</v>
      </c>
      <c r="Z249" s="8">
        <v>2695.9029999999998</v>
      </c>
      <c r="AB249" s="9"/>
    </row>
    <row r="250" spans="1:28" x14ac:dyDescent="0.25">
      <c r="A250" s="6">
        <v>41517</v>
      </c>
      <c r="B250" s="7">
        <f>SUM('Highland Falls'!_Day244)</f>
        <v>69695.275999999983</v>
      </c>
      <c r="C250" s="8">
        <v>2482.165</v>
      </c>
      <c r="D250" s="8">
        <v>2378.6770000000001</v>
      </c>
      <c r="E250" s="8">
        <v>2305.7579999999998</v>
      </c>
      <c r="F250" s="8">
        <v>2257.6120000000001</v>
      </c>
      <c r="G250" s="8">
        <v>2250.7660000000001</v>
      </c>
      <c r="H250" s="8">
        <v>2281.538</v>
      </c>
      <c r="I250" s="8">
        <v>2352.0070000000001</v>
      </c>
      <c r="J250" s="8">
        <v>2606.0789999999997</v>
      </c>
      <c r="K250" s="8">
        <v>2836.2110000000002</v>
      </c>
      <c r="L250" s="8">
        <v>3107.8530000000001</v>
      </c>
      <c r="M250" s="8">
        <v>3188.4090000000001</v>
      </c>
      <c r="N250" s="8">
        <v>3292.4780000000001</v>
      </c>
      <c r="O250" s="8">
        <v>3298.2950000000001</v>
      </c>
      <c r="P250" s="8">
        <v>3268.1669999999999</v>
      </c>
      <c r="Q250" s="8">
        <v>3231.7530000000002</v>
      </c>
      <c r="R250" s="8">
        <v>3293.6749999999997</v>
      </c>
      <c r="S250" s="8">
        <v>3348.3519999999999</v>
      </c>
      <c r="T250" s="8">
        <v>3328.3530000000001</v>
      </c>
      <c r="U250" s="8">
        <v>3318.3289999999997</v>
      </c>
      <c r="V250" s="8">
        <v>3336.165</v>
      </c>
      <c r="W250" s="8">
        <v>3256.6869999999999</v>
      </c>
      <c r="X250" s="8">
        <v>3104.8989999999999</v>
      </c>
      <c r="Y250" s="8">
        <v>2888.9279999999999</v>
      </c>
      <c r="Z250" s="8">
        <v>2682.12</v>
      </c>
      <c r="AB250" s="9"/>
    </row>
    <row r="251" spans="1:28" x14ac:dyDescent="0.25">
      <c r="A251" s="6">
        <v>41518</v>
      </c>
      <c r="B251" s="7">
        <f>SUM('Highland Falls'!_Day245)</f>
        <v>70138.810000000012</v>
      </c>
      <c r="C251" s="8">
        <v>2503.1369999999997</v>
      </c>
      <c r="D251" s="8">
        <v>2408.413</v>
      </c>
      <c r="E251" s="8">
        <v>2327.8710000000001</v>
      </c>
      <c r="F251" s="8">
        <v>2316.4960000000001</v>
      </c>
      <c r="G251" s="8">
        <v>2307.9210000000003</v>
      </c>
      <c r="H251" s="8">
        <v>2322.5439999999999</v>
      </c>
      <c r="I251" s="8">
        <v>2416.8969999999999</v>
      </c>
      <c r="J251" s="8">
        <v>2583.1819999999998</v>
      </c>
      <c r="K251" s="8">
        <v>2805.8589999999999</v>
      </c>
      <c r="L251" s="8">
        <v>3032.0150000000003</v>
      </c>
      <c r="M251" s="8">
        <v>3181.6610000000001</v>
      </c>
      <c r="N251" s="8">
        <v>3194.317</v>
      </c>
      <c r="O251" s="8">
        <v>3281.096</v>
      </c>
      <c r="P251" s="8">
        <v>3359.951</v>
      </c>
      <c r="Q251" s="8">
        <v>3294.011</v>
      </c>
      <c r="R251" s="8">
        <v>3343.172</v>
      </c>
      <c r="S251" s="8">
        <v>3357.8090000000002</v>
      </c>
      <c r="T251" s="8">
        <v>3298.3720000000003</v>
      </c>
      <c r="U251" s="8">
        <v>3336.3469999999998</v>
      </c>
      <c r="V251" s="8">
        <v>3379.9430000000002</v>
      </c>
      <c r="W251" s="8">
        <v>3301.1930000000002</v>
      </c>
      <c r="X251" s="8">
        <v>3158.904</v>
      </c>
      <c r="Y251" s="8">
        <v>2921.1000000000004</v>
      </c>
      <c r="Z251" s="8">
        <v>2706.5989999999997</v>
      </c>
      <c r="AB251" s="9"/>
    </row>
    <row r="252" spans="1:28" x14ac:dyDescent="0.25">
      <c r="A252" s="6">
        <v>41519</v>
      </c>
      <c r="B252" s="7">
        <f>SUM('Highland Falls'!_Day246)</f>
        <v>69915.13900000001</v>
      </c>
      <c r="C252" s="8">
        <v>2525.306</v>
      </c>
      <c r="D252" s="8">
        <v>2432.9409999999998</v>
      </c>
      <c r="E252" s="8">
        <v>2347.3869999999997</v>
      </c>
      <c r="F252" s="8">
        <v>2325.5259999999998</v>
      </c>
      <c r="G252" s="8">
        <v>2370.41</v>
      </c>
      <c r="H252" s="8">
        <v>2428.895</v>
      </c>
      <c r="I252" s="8">
        <v>2480.0230000000001</v>
      </c>
      <c r="J252" s="8">
        <v>2663.0239999999999</v>
      </c>
      <c r="K252" s="8">
        <v>2826.0330000000004</v>
      </c>
      <c r="L252" s="8">
        <v>2896.922</v>
      </c>
      <c r="M252" s="8">
        <v>3031.4409999999998</v>
      </c>
      <c r="N252" s="8">
        <v>3134.1870000000004</v>
      </c>
      <c r="O252" s="8">
        <v>3232.7260000000001</v>
      </c>
      <c r="P252" s="8">
        <v>3312.848</v>
      </c>
      <c r="Q252" s="8">
        <v>3380.748</v>
      </c>
      <c r="R252" s="8">
        <v>3393.9570000000003</v>
      </c>
      <c r="S252" s="8">
        <v>3423.4830000000002</v>
      </c>
      <c r="T252" s="8">
        <v>3428.7260000000001</v>
      </c>
      <c r="U252" s="8">
        <v>3416.6929999999998</v>
      </c>
      <c r="V252" s="8">
        <v>3441.5709999999999</v>
      </c>
      <c r="W252" s="8">
        <v>3220.6020000000003</v>
      </c>
      <c r="X252" s="8">
        <v>2988.895</v>
      </c>
      <c r="Y252" s="8">
        <v>2736.125</v>
      </c>
      <c r="Z252" s="8">
        <v>2476.67</v>
      </c>
      <c r="AB252" s="9"/>
    </row>
    <row r="253" spans="1:28" x14ac:dyDescent="0.25">
      <c r="A253" s="6">
        <v>41520</v>
      </c>
      <c r="B253" s="7">
        <f>SUM('Highland Falls'!_Day247)</f>
        <v>61497.120999999992</v>
      </c>
      <c r="C253" s="8">
        <v>2237.9839999999999</v>
      </c>
      <c r="D253" s="8">
        <v>2129.806</v>
      </c>
      <c r="E253" s="8">
        <v>2043.0059999999999</v>
      </c>
      <c r="F253" s="8">
        <v>2080.5889999999999</v>
      </c>
      <c r="G253" s="8">
        <v>2173.4090000000001</v>
      </c>
      <c r="H253" s="8">
        <v>2273.152</v>
      </c>
      <c r="I253" s="8">
        <v>2380.3989999999999</v>
      </c>
      <c r="J253" s="8">
        <v>2510.4520000000002</v>
      </c>
      <c r="K253" s="8">
        <v>2582.9090000000001</v>
      </c>
      <c r="L253" s="8">
        <v>2716.3500000000004</v>
      </c>
      <c r="M253" s="8">
        <v>2773.183</v>
      </c>
      <c r="N253" s="8">
        <v>2863.2869999999998</v>
      </c>
      <c r="O253" s="8">
        <v>2911.37</v>
      </c>
      <c r="P253" s="8">
        <v>2887.0169999999998</v>
      </c>
      <c r="Q253" s="8">
        <v>3018.547</v>
      </c>
      <c r="R253" s="8">
        <v>2950.2689999999998</v>
      </c>
      <c r="S253" s="8">
        <v>2995.3629999999998</v>
      </c>
      <c r="T253" s="8">
        <v>2889.6000000000004</v>
      </c>
      <c r="U253" s="8">
        <v>2833.152</v>
      </c>
      <c r="V253" s="8">
        <v>2847.1309999999999</v>
      </c>
      <c r="W253" s="8">
        <v>2695.9029999999998</v>
      </c>
      <c r="X253" s="8">
        <v>2481.9900000000002</v>
      </c>
      <c r="Y253" s="8">
        <v>2207.723</v>
      </c>
      <c r="Z253" s="8">
        <v>2014.53</v>
      </c>
      <c r="AB253" s="9"/>
    </row>
    <row r="254" spans="1:28" x14ac:dyDescent="0.25">
      <c r="A254" s="6">
        <v>41521</v>
      </c>
      <c r="B254" s="7">
        <f>SUM('Highland Falls'!_Day248)</f>
        <v>56457.205000000002</v>
      </c>
      <c r="C254" s="8">
        <v>1880.816</v>
      </c>
      <c r="D254" s="8">
        <v>1825.8519999999999</v>
      </c>
      <c r="E254" s="8">
        <v>1770.895</v>
      </c>
      <c r="F254" s="8">
        <v>1750.721</v>
      </c>
      <c r="G254" s="8">
        <v>1833.44</v>
      </c>
      <c r="H254" s="8">
        <v>1924.3489999999999</v>
      </c>
      <c r="I254" s="8">
        <v>2058.0839999999998</v>
      </c>
      <c r="J254" s="8">
        <v>2204.9299999999998</v>
      </c>
      <c r="K254" s="8">
        <v>2295.069</v>
      </c>
      <c r="L254" s="8">
        <v>2451.5329999999999</v>
      </c>
      <c r="M254" s="8">
        <v>2542.1129999999998</v>
      </c>
      <c r="N254" s="8">
        <v>2623.0819999999999</v>
      </c>
      <c r="O254" s="8">
        <v>2693.404</v>
      </c>
      <c r="P254" s="8">
        <v>2762.9349999999999</v>
      </c>
      <c r="Q254" s="8">
        <v>2862.8249999999998</v>
      </c>
      <c r="R254" s="8">
        <v>2847.0190000000002</v>
      </c>
      <c r="S254" s="8">
        <v>2832.627</v>
      </c>
      <c r="T254" s="8">
        <v>2731.3789999999999</v>
      </c>
      <c r="U254" s="8">
        <v>2661.5610000000001</v>
      </c>
      <c r="V254" s="8">
        <v>2754.7170000000001</v>
      </c>
      <c r="W254" s="8">
        <v>2631.069</v>
      </c>
      <c r="X254" s="8">
        <v>2397.7799999999997</v>
      </c>
      <c r="Y254" s="8">
        <v>2159.3530000000001</v>
      </c>
      <c r="Z254" s="8">
        <v>1961.6519999999998</v>
      </c>
      <c r="AB254" s="9"/>
    </row>
    <row r="255" spans="1:28" x14ac:dyDescent="0.25">
      <c r="A255" s="6">
        <v>41522</v>
      </c>
      <c r="B255" s="7">
        <f>SUM('Highland Falls'!_Day249)</f>
        <v>52595.360999999983</v>
      </c>
      <c r="C255" s="8">
        <v>1825.0119999999999</v>
      </c>
      <c r="D255" s="8">
        <v>1756.1599999999999</v>
      </c>
      <c r="E255" s="8">
        <v>1708.3150000000001</v>
      </c>
      <c r="F255" s="8">
        <v>1701.1680000000001</v>
      </c>
      <c r="G255" s="8">
        <v>1794.7649999999999</v>
      </c>
      <c r="H255" s="8">
        <v>1985.0809999999999</v>
      </c>
      <c r="I255" s="8">
        <v>2066.4630000000002</v>
      </c>
      <c r="J255" s="8">
        <v>2189.8029999999999</v>
      </c>
      <c r="K255" s="8">
        <v>2295.8530000000001</v>
      </c>
      <c r="L255" s="8">
        <v>2397.0309999999999</v>
      </c>
      <c r="M255" s="8">
        <v>2516.1710000000003</v>
      </c>
      <c r="N255" s="8">
        <v>2506.6369999999997</v>
      </c>
      <c r="O255" s="8">
        <v>2529.7999999999997</v>
      </c>
      <c r="P255" s="8">
        <v>2473.9189999999999</v>
      </c>
      <c r="Q255" s="8">
        <v>2479.3789999999999</v>
      </c>
      <c r="R255" s="8">
        <v>2479.6239999999998</v>
      </c>
      <c r="S255" s="8">
        <v>2452.59</v>
      </c>
      <c r="T255" s="8">
        <v>2449.181</v>
      </c>
      <c r="U255" s="8">
        <v>2465.2740000000003</v>
      </c>
      <c r="V255" s="8">
        <v>2505.6779999999999</v>
      </c>
      <c r="W255" s="8">
        <v>2322.0680000000002</v>
      </c>
      <c r="X255" s="8">
        <v>2111.3119999999999</v>
      </c>
      <c r="Y255" s="8">
        <v>1876.6999999999998</v>
      </c>
      <c r="Z255" s="8">
        <v>1707.377</v>
      </c>
      <c r="AB255" s="9"/>
    </row>
    <row r="256" spans="1:28" x14ac:dyDescent="0.25">
      <c r="A256" s="6">
        <v>41523</v>
      </c>
      <c r="B256" s="7">
        <f>SUM('Highland Falls'!_Day250)</f>
        <v>48482.580999999998</v>
      </c>
      <c r="C256" s="8">
        <v>1607.97</v>
      </c>
      <c r="D256" s="8">
        <v>1546.3910000000001</v>
      </c>
      <c r="E256" s="8">
        <v>1530.8720000000001</v>
      </c>
      <c r="F256" s="8">
        <v>1534.12</v>
      </c>
      <c r="G256" s="8">
        <v>1622.0049999999999</v>
      </c>
      <c r="H256" s="8">
        <v>1738.6319999999998</v>
      </c>
      <c r="I256" s="8">
        <v>1843.569</v>
      </c>
      <c r="J256" s="8">
        <v>1945.2369999999999</v>
      </c>
      <c r="K256" s="8">
        <v>2075.2759999999998</v>
      </c>
      <c r="L256" s="8">
        <v>2191.3360000000002</v>
      </c>
      <c r="M256" s="8">
        <v>2252.0889999999999</v>
      </c>
      <c r="N256" s="8">
        <v>2284.8910000000001</v>
      </c>
      <c r="O256" s="8">
        <v>2319.6109999999999</v>
      </c>
      <c r="P256" s="8">
        <v>2297.4</v>
      </c>
      <c r="Q256" s="8">
        <v>2307.1439999999998</v>
      </c>
      <c r="R256" s="8">
        <v>2292.5419999999999</v>
      </c>
      <c r="S256" s="8">
        <v>2318.8409999999999</v>
      </c>
      <c r="T256" s="8">
        <v>2246.9789999999998</v>
      </c>
      <c r="U256" s="8">
        <v>2298.2750000000001</v>
      </c>
      <c r="V256" s="8">
        <v>2315.5439999999999</v>
      </c>
      <c r="W256" s="8">
        <v>2239.335</v>
      </c>
      <c r="X256" s="8">
        <v>2075.136</v>
      </c>
      <c r="Y256" s="8">
        <v>1862.5740000000001</v>
      </c>
      <c r="Z256" s="8">
        <v>1736.8119999999999</v>
      </c>
      <c r="AB256" s="9"/>
    </row>
    <row r="257" spans="1:28" x14ac:dyDescent="0.25">
      <c r="A257" s="6">
        <v>41524</v>
      </c>
      <c r="B257" s="7">
        <f>SUM('Highland Falls'!_Day251)</f>
        <v>48773.332999999999</v>
      </c>
      <c r="C257" s="8">
        <v>1586.739</v>
      </c>
      <c r="D257" s="8">
        <v>1526.8050000000001</v>
      </c>
      <c r="E257" s="8">
        <v>1471.806</v>
      </c>
      <c r="F257" s="8">
        <v>1478.1619999999998</v>
      </c>
      <c r="G257" s="8">
        <v>1525.9160000000002</v>
      </c>
      <c r="H257" s="8">
        <v>1525.2859999999998</v>
      </c>
      <c r="I257" s="8">
        <v>1617.6510000000001</v>
      </c>
      <c r="J257" s="8">
        <v>1817.9</v>
      </c>
      <c r="K257" s="8">
        <v>1948.4920000000002</v>
      </c>
      <c r="L257" s="8">
        <v>2071.7619999999997</v>
      </c>
      <c r="M257" s="8">
        <v>2194.2269999999999</v>
      </c>
      <c r="N257" s="8">
        <v>2259.9430000000002</v>
      </c>
      <c r="O257" s="8">
        <v>2288.8180000000002</v>
      </c>
      <c r="P257" s="8">
        <v>2320.7449999999999</v>
      </c>
      <c r="Q257" s="8">
        <v>2351.2860000000001</v>
      </c>
      <c r="R257" s="8">
        <v>2345.3989999999999</v>
      </c>
      <c r="S257" s="8">
        <v>2393.8739999999998</v>
      </c>
      <c r="T257" s="8">
        <v>2391.5639999999999</v>
      </c>
      <c r="U257" s="8">
        <v>2478.7629999999999</v>
      </c>
      <c r="V257" s="8">
        <v>2487.0929999999998</v>
      </c>
      <c r="W257" s="8">
        <v>2413.25</v>
      </c>
      <c r="X257" s="8">
        <v>2258.6549999999997</v>
      </c>
      <c r="Y257" s="8">
        <v>2095.1349999999998</v>
      </c>
      <c r="Z257" s="8">
        <v>1924.0620000000001</v>
      </c>
      <c r="AB257" s="9"/>
    </row>
    <row r="258" spans="1:28" x14ac:dyDescent="0.25">
      <c r="A258" s="6">
        <v>41525</v>
      </c>
      <c r="B258" s="7">
        <f>SUM('Highland Falls'!_Day252)</f>
        <v>51677.129000000001</v>
      </c>
      <c r="C258" s="8">
        <v>1777.8109999999999</v>
      </c>
      <c r="D258" s="8">
        <v>1706.5230000000001</v>
      </c>
      <c r="E258" s="8">
        <v>1662.8920000000001</v>
      </c>
      <c r="F258" s="8">
        <v>1650.3409999999999</v>
      </c>
      <c r="G258" s="8">
        <v>1683.7939999999999</v>
      </c>
      <c r="H258" s="8">
        <v>1695.75</v>
      </c>
      <c r="I258" s="8">
        <v>1767.4859999999999</v>
      </c>
      <c r="J258" s="8">
        <v>1996.4280000000001</v>
      </c>
      <c r="K258" s="8">
        <v>2169.8530000000001</v>
      </c>
      <c r="L258" s="8">
        <v>2343.4180000000001</v>
      </c>
      <c r="M258" s="8">
        <v>2490.971</v>
      </c>
      <c r="N258" s="8">
        <v>2442.1529999999998</v>
      </c>
      <c r="O258" s="8">
        <v>2486.12</v>
      </c>
      <c r="P258" s="8">
        <v>2548.2660000000001</v>
      </c>
      <c r="Q258" s="8">
        <v>2505.8879999999999</v>
      </c>
      <c r="R258" s="8">
        <v>2548.9450000000002</v>
      </c>
      <c r="S258" s="8">
        <v>2566.172</v>
      </c>
      <c r="T258" s="8">
        <v>2518.096</v>
      </c>
      <c r="U258" s="8">
        <v>2559.319</v>
      </c>
      <c r="V258" s="8">
        <v>2542.0500000000002</v>
      </c>
      <c r="W258" s="8">
        <v>2381.8199999999997</v>
      </c>
      <c r="X258" s="8">
        <v>2107.8119999999999</v>
      </c>
      <c r="Y258" s="8">
        <v>1853.425</v>
      </c>
      <c r="Z258" s="8">
        <v>1671.796</v>
      </c>
      <c r="AB258" s="9"/>
    </row>
    <row r="259" spans="1:28" x14ac:dyDescent="0.25">
      <c r="A259" s="6">
        <v>41526</v>
      </c>
      <c r="B259" s="7">
        <f>SUM('Highland Falls'!_Day253)</f>
        <v>48297.466000000015</v>
      </c>
      <c r="C259" s="8">
        <v>1562.0010000000002</v>
      </c>
      <c r="D259" s="8">
        <v>1515.8710000000001</v>
      </c>
      <c r="E259" s="8">
        <v>1472.9960000000001</v>
      </c>
      <c r="F259" s="8">
        <v>1493.9609999999998</v>
      </c>
      <c r="G259" s="8">
        <v>1614.991</v>
      </c>
      <c r="H259" s="8">
        <v>1796.529</v>
      </c>
      <c r="I259" s="8">
        <v>1899.0439999999999</v>
      </c>
      <c r="J259" s="8">
        <v>1962.415</v>
      </c>
      <c r="K259" s="8">
        <v>2036.482</v>
      </c>
      <c r="L259" s="8">
        <v>2160.9210000000003</v>
      </c>
      <c r="M259" s="8">
        <v>2212.9449999999997</v>
      </c>
      <c r="N259" s="8">
        <v>2228.0439999999999</v>
      </c>
      <c r="O259" s="8">
        <v>2230.0740000000001</v>
      </c>
      <c r="P259" s="8">
        <v>2236.71</v>
      </c>
      <c r="Q259" s="8">
        <v>2280.7190000000001</v>
      </c>
      <c r="R259" s="8">
        <v>2293.06</v>
      </c>
      <c r="S259" s="8">
        <v>2280.2359999999999</v>
      </c>
      <c r="T259" s="8">
        <v>2367.2600000000002</v>
      </c>
      <c r="U259" s="8">
        <v>2470.2860000000001</v>
      </c>
      <c r="V259" s="8">
        <v>2452.8910000000001</v>
      </c>
      <c r="W259" s="8">
        <v>2250.4650000000001</v>
      </c>
      <c r="X259" s="8">
        <v>2002.4829999999999</v>
      </c>
      <c r="Y259" s="8">
        <v>1826.587</v>
      </c>
      <c r="Z259" s="8">
        <v>1650.4950000000001</v>
      </c>
      <c r="AB259" s="9"/>
    </row>
    <row r="260" spans="1:28" x14ac:dyDescent="0.25">
      <c r="A260" s="6">
        <v>41527</v>
      </c>
      <c r="B260" s="7">
        <f>SUM('Highland Falls'!_Day254)</f>
        <v>58151.107000000004</v>
      </c>
      <c r="C260" s="8">
        <v>1580.117</v>
      </c>
      <c r="D260" s="8">
        <v>1565.4169999999999</v>
      </c>
      <c r="E260" s="8">
        <v>1541.848</v>
      </c>
      <c r="F260" s="8">
        <v>1562.8059999999998</v>
      </c>
      <c r="G260" s="8">
        <v>1702.5610000000001</v>
      </c>
      <c r="H260" s="8">
        <v>1955.296</v>
      </c>
      <c r="I260" s="8">
        <v>2116.7579999999998</v>
      </c>
      <c r="J260" s="8">
        <v>2278.3530000000001</v>
      </c>
      <c r="K260" s="8">
        <v>2211.8809999999999</v>
      </c>
      <c r="L260" s="8">
        <v>2308.768</v>
      </c>
      <c r="M260" s="8">
        <v>2329.306</v>
      </c>
      <c r="N260" s="8">
        <v>2442.9650000000001</v>
      </c>
      <c r="O260" s="8">
        <v>2549.4</v>
      </c>
      <c r="P260" s="8">
        <v>2655.5060000000003</v>
      </c>
      <c r="Q260" s="8">
        <v>2801.0010000000002</v>
      </c>
      <c r="R260" s="8">
        <v>2902.5990000000002</v>
      </c>
      <c r="S260" s="8">
        <v>3105.9349999999999</v>
      </c>
      <c r="T260" s="8">
        <v>3064.5650000000001</v>
      </c>
      <c r="U260" s="8">
        <v>3247.8670000000002</v>
      </c>
      <c r="V260" s="8">
        <v>3315.2349999999997</v>
      </c>
      <c r="W260" s="8">
        <v>3149.3629999999998</v>
      </c>
      <c r="X260" s="8">
        <v>2853.9559999999997</v>
      </c>
      <c r="Y260" s="8">
        <v>2560.607</v>
      </c>
      <c r="Z260" s="8">
        <v>2348.9969999999998</v>
      </c>
      <c r="AB260" s="9"/>
    </row>
    <row r="261" spans="1:28" x14ac:dyDescent="0.25">
      <c r="A261" s="6">
        <v>41528</v>
      </c>
      <c r="B261" s="7">
        <f>SUM('Highland Falls'!_Day255)</f>
        <v>77430.303999999989</v>
      </c>
      <c r="C261" s="8">
        <v>2173.654</v>
      </c>
      <c r="D261" s="8">
        <v>2108.3019999999997</v>
      </c>
      <c r="E261" s="8">
        <v>2051.819</v>
      </c>
      <c r="F261" s="8">
        <v>2025.6390000000001</v>
      </c>
      <c r="G261" s="8">
        <v>2179.9749999999999</v>
      </c>
      <c r="H261" s="8">
        <v>2441.6350000000002</v>
      </c>
      <c r="I261" s="8">
        <v>2549.2809999999999</v>
      </c>
      <c r="J261" s="8">
        <v>2682.5680000000002</v>
      </c>
      <c r="K261" s="8">
        <v>2878.6309999999999</v>
      </c>
      <c r="L261" s="8">
        <v>3164.2449999999999</v>
      </c>
      <c r="M261" s="8">
        <v>3413.3680000000004</v>
      </c>
      <c r="N261" s="8">
        <v>3707.067</v>
      </c>
      <c r="O261" s="8">
        <v>3908.2539999999999</v>
      </c>
      <c r="P261" s="8">
        <v>4042.9549999999999</v>
      </c>
      <c r="Q261" s="8">
        <v>4194.1620000000003</v>
      </c>
      <c r="R261" s="8">
        <v>4221.2520000000004</v>
      </c>
      <c r="S261" s="8">
        <v>4217.5420000000004</v>
      </c>
      <c r="T261" s="8">
        <v>4098.7449999999999</v>
      </c>
      <c r="U261" s="8">
        <v>4230.9120000000003</v>
      </c>
      <c r="V261" s="8">
        <v>4138.9319999999998</v>
      </c>
      <c r="W261" s="8">
        <v>3773.7</v>
      </c>
      <c r="X261" s="8">
        <v>3425.9609999999998</v>
      </c>
      <c r="Y261" s="8">
        <v>3037.0129999999999</v>
      </c>
      <c r="Z261" s="8">
        <v>2764.692</v>
      </c>
      <c r="AB261" s="9"/>
    </row>
    <row r="262" spans="1:28" x14ac:dyDescent="0.25">
      <c r="A262" s="6">
        <v>41529</v>
      </c>
      <c r="B262" s="7">
        <f>SUM('Highland Falls'!_Day256)</f>
        <v>70166.767999999982</v>
      </c>
      <c r="C262" s="8">
        <v>2574.2639999999997</v>
      </c>
      <c r="D262" s="8">
        <v>2445.4920000000002</v>
      </c>
      <c r="E262" s="8">
        <v>2364.1869999999999</v>
      </c>
      <c r="F262" s="8">
        <v>2326.7370000000001</v>
      </c>
      <c r="G262" s="8">
        <v>2377.9</v>
      </c>
      <c r="H262" s="8">
        <v>2614.2199999999998</v>
      </c>
      <c r="I262" s="8">
        <v>2695.6019999999999</v>
      </c>
      <c r="J262" s="8">
        <v>2829.7849999999999</v>
      </c>
      <c r="K262" s="8">
        <v>2917.3339999999998</v>
      </c>
      <c r="L262" s="8">
        <v>3079.1809999999996</v>
      </c>
      <c r="M262" s="8">
        <v>3237.3040000000001</v>
      </c>
      <c r="N262" s="8">
        <v>3309.866</v>
      </c>
      <c r="O262" s="8">
        <v>3193.645</v>
      </c>
      <c r="P262" s="8">
        <v>3194.1839999999997</v>
      </c>
      <c r="Q262" s="8">
        <v>3260.2430000000004</v>
      </c>
      <c r="R262" s="8">
        <v>3410.1549999999997</v>
      </c>
      <c r="S262" s="8">
        <v>3473.1409999999996</v>
      </c>
      <c r="T262" s="8">
        <v>3423.8819999999996</v>
      </c>
      <c r="U262" s="8">
        <v>3440.0450000000001</v>
      </c>
      <c r="V262" s="8">
        <v>3255.7280000000001</v>
      </c>
      <c r="W262" s="8">
        <v>3107.8110000000001</v>
      </c>
      <c r="X262" s="8">
        <v>2839.3820000000001</v>
      </c>
      <c r="Y262" s="8">
        <v>2529.3589999999999</v>
      </c>
      <c r="Z262" s="8">
        <v>2267.3209999999999</v>
      </c>
      <c r="AB262" s="9"/>
    </row>
    <row r="263" spans="1:28" x14ac:dyDescent="0.25">
      <c r="A263" s="6">
        <v>41530</v>
      </c>
      <c r="B263" s="7">
        <f>SUM('Highland Falls'!_Day257)</f>
        <v>57246.42</v>
      </c>
      <c r="C263" s="8">
        <v>2125.0879999999997</v>
      </c>
      <c r="D263" s="8">
        <v>2060.5970000000002</v>
      </c>
      <c r="E263" s="8">
        <v>2009.0140000000001</v>
      </c>
      <c r="F263" s="8">
        <v>2007.9989999999998</v>
      </c>
      <c r="G263" s="8">
        <v>2103.4369999999999</v>
      </c>
      <c r="H263" s="8">
        <v>2305.723</v>
      </c>
      <c r="I263" s="8">
        <v>2387.4690000000001</v>
      </c>
      <c r="J263" s="8">
        <v>2481.2269999999999</v>
      </c>
      <c r="K263" s="8">
        <v>2530.2339999999999</v>
      </c>
      <c r="L263" s="8">
        <v>2592.17</v>
      </c>
      <c r="M263" s="8">
        <v>2613.2959999999998</v>
      </c>
      <c r="N263" s="8">
        <v>2600.7730000000001</v>
      </c>
      <c r="O263" s="8">
        <v>2658.2080000000001</v>
      </c>
      <c r="P263" s="8">
        <v>2714.39</v>
      </c>
      <c r="Q263" s="8">
        <v>2681.931</v>
      </c>
      <c r="R263" s="8">
        <v>2639.1120000000001</v>
      </c>
      <c r="S263" s="8">
        <v>2580.7179999999998</v>
      </c>
      <c r="T263" s="8">
        <v>2522.5830000000001</v>
      </c>
      <c r="U263" s="8">
        <v>2555.4969999999998</v>
      </c>
      <c r="V263" s="8">
        <v>2541.6999999999998</v>
      </c>
      <c r="W263" s="8">
        <v>2439.8150000000001</v>
      </c>
      <c r="X263" s="8">
        <v>2254.6579999999999</v>
      </c>
      <c r="Y263" s="8">
        <v>2019.3249999999998</v>
      </c>
      <c r="Z263" s="8">
        <v>1821.4560000000001</v>
      </c>
      <c r="AB263" s="9"/>
    </row>
    <row r="264" spans="1:28" x14ac:dyDescent="0.25">
      <c r="A264" s="6">
        <v>41531</v>
      </c>
      <c r="B264" s="7">
        <f>SUM('Highland Falls'!_Day258)</f>
        <v>46887.001000000004</v>
      </c>
      <c r="C264" s="8">
        <v>1668.751</v>
      </c>
      <c r="D264" s="8">
        <v>1575.2869999999998</v>
      </c>
      <c r="E264" s="8">
        <v>1534.1129999999998</v>
      </c>
      <c r="F264" s="8">
        <v>1555.9389999999999</v>
      </c>
      <c r="G264" s="8">
        <v>1596.6579999999999</v>
      </c>
      <c r="H264" s="8">
        <v>1684.557</v>
      </c>
      <c r="I264" s="8">
        <v>1794.443</v>
      </c>
      <c r="J264" s="8">
        <v>1902.46</v>
      </c>
      <c r="K264" s="8">
        <v>2000.0259999999998</v>
      </c>
      <c r="L264" s="8">
        <v>2117.913</v>
      </c>
      <c r="M264" s="8">
        <v>2169.0340000000001</v>
      </c>
      <c r="N264" s="8">
        <v>2134.2999999999997</v>
      </c>
      <c r="O264" s="8">
        <v>2164.8269999999998</v>
      </c>
      <c r="P264" s="8">
        <v>2111.578</v>
      </c>
      <c r="Q264" s="8">
        <v>2096.4789999999998</v>
      </c>
      <c r="R264" s="8">
        <v>2147.3130000000001</v>
      </c>
      <c r="S264" s="8">
        <v>2191.0140000000001</v>
      </c>
      <c r="T264" s="8">
        <v>2163.3919999999998</v>
      </c>
      <c r="U264" s="8">
        <v>2295.0479999999998</v>
      </c>
      <c r="V264" s="8">
        <v>2268.3429999999998</v>
      </c>
      <c r="W264" s="8">
        <v>2172.2960000000003</v>
      </c>
      <c r="X264" s="8">
        <v>2036.174</v>
      </c>
      <c r="Y264" s="8">
        <v>1829.877</v>
      </c>
      <c r="Z264" s="8">
        <v>1677.1789999999999</v>
      </c>
      <c r="AB264" s="9"/>
    </row>
    <row r="265" spans="1:28" x14ac:dyDescent="0.25">
      <c r="A265" s="6">
        <v>41532</v>
      </c>
      <c r="B265" s="7">
        <f>SUM('Highland Falls'!_Day259)</f>
        <v>45700.206999999995</v>
      </c>
      <c r="C265" s="8">
        <v>1542.6179999999999</v>
      </c>
      <c r="D265" s="8">
        <v>1507.0160000000001</v>
      </c>
      <c r="E265" s="8">
        <v>1471.0149999999999</v>
      </c>
      <c r="F265" s="8">
        <v>1440.4180000000001</v>
      </c>
      <c r="G265" s="8">
        <v>1488.2139999999999</v>
      </c>
      <c r="H265" s="8">
        <v>1535.9469999999999</v>
      </c>
      <c r="I265" s="8">
        <v>1608.8729999999998</v>
      </c>
      <c r="J265" s="8">
        <v>1826.4609999999998</v>
      </c>
      <c r="K265" s="8">
        <v>1937.4389999999999</v>
      </c>
      <c r="L265" s="8">
        <v>1996.1759999999999</v>
      </c>
      <c r="M265" s="8">
        <v>2108.498</v>
      </c>
      <c r="N265" s="8">
        <v>2116.3870000000002</v>
      </c>
      <c r="O265" s="8">
        <v>2141.9369999999999</v>
      </c>
      <c r="P265" s="8">
        <v>2137.7020000000002</v>
      </c>
      <c r="Q265" s="8">
        <v>2172.212</v>
      </c>
      <c r="R265" s="8">
        <v>2191.1120000000001</v>
      </c>
      <c r="S265" s="8">
        <v>2214.6320000000001</v>
      </c>
      <c r="T265" s="8">
        <v>2218.0129999999999</v>
      </c>
      <c r="U265" s="8">
        <v>2318.9809999999998</v>
      </c>
      <c r="V265" s="8">
        <v>2301.047</v>
      </c>
      <c r="W265" s="8">
        <v>2138.85</v>
      </c>
      <c r="X265" s="8">
        <v>1960.6860000000001</v>
      </c>
      <c r="Y265" s="8">
        <v>1736.7560000000001</v>
      </c>
      <c r="Z265" s="8">
        <v>1589.2170000000001</v>
      </c>
      <c r="AB265" s="9"/>
    </row>
    <row r="266" spans="1:28" x14ac:dyDescent="0.25">
      <c r="A266" s="6">
        <v>41533</v>
      </c>
      <c r="B266" s="7">
        <f>SUM('Highland Falls'!_Day260)</f>
        <v>47475.316000000013</v>
      </c>
      <c r="C266" s="8">
        <v>1499.855</v>
      </c>
      <c r="D266" s="8">
        <v>1467.1789999999999</v>
      </c>
      <c r="E266" s="8">
        <v>1447.509</v>
      </c>
      <c r="F266" s="8">
        <v>1454.0819999999999</v>
      </c>
      <c r="G266" s="8">
        <v>1612.3589999999999</v>
      </c>
      <c r="H266" s="8">
        <v>1820.077</v>
      </c>
      <c r="I266" s="8">
        <v>1925.721</v>
      </c>
      <c r="J266" s="8">
        <v>2013.893</v>
      </c>
      <c r="K266" s="8">
        <v>2037.308</v>
      </c>
      <c r="L266" s="8">
        <v>2125.3820000000001</v>
      </c>
      <c r="M266" s="8">
        <v>2178.1970000000001</v>
      </c>
      <c r="N266" s="8">
        <v>2172.8209999999999</v>
      </c>
      <c r="O266" s="8">
        <v>2164.6660000000002</v>
      </c>
      <c r="P266" s="8">
        <v>2163.8820000000001</v>
      </c>
      <c r="Q266" s="8">
        <v>2257.1849999999999</v>
      </c>
      <c r="R266" s="8">
        <v>2244.7809999999999</v>
      </c>
      <c r="S266" s="8">
        <v>2316.6570000000002</v>
      </c>
      <c r="T266" s="8">
        <v>2314.0039999999999</v>
      </c>
      <c r="U266" s="8">
        <v>2431.0439999999999</v>
      </c>
      <c r="V266" s="8">
        <v>2408.1120000000001</v>
      </c>
      <c r="W266" s="8">
        <v>2196.873</v>
      </c>
      <c r="X266" s="8">
        <v>1979.817</v>
      </c>
      <c r="Y266" s="8">
        <v>1715.4270000000001</v>
      </c>
      <c r="Z266" s="8">
        <v>1528.4849999999999</v>
      </c>
      <c r="AB266" s="9"/>
    </row>
    <row r="267" spans="1:28" x14ac:dyDescent="0.25">
      <c r="A267" s="6">
        <v>41534</v>
      </c>
      <c r="B267" s="7">
        <f>SUM('Highland Falls'!_Day261)</f>
        <v>45707.647999999986</v>
      </c>
      <c r="C267" s="8">
        <v>1451.31</v>
      </c>
      <c r="D267" s="8">
        <v>1420.7550000000001</v>
      </c>
      <c r="E267" s="8">
        <v>1406.069</v>
      </c>
      <c r="F267" s="8">
        <v>1419.376</v>
      </c>
      <c r="G267" s="8">
        <v>1561.798</v>
      </c>
      <c r="H267" s="8">
        <v>1781.654</v>
      </c>
      <c r="I267" s="8">
        <v>1855.9169999999999</v>
      </c>
      <c r="J267" s="8">
        <v>1913.5550000000001</v>
      </c>
      <c r="K267" s="8">
        <v>1924.1039999999998</v>
      </c>
      <c r="L267" s="8">
        <v>2009.2169999999999</v>
      </c>
      <c r="M267" s="8">
        <v>2008.335</v>
      </c>
      <c r="N267" s="8">
        <v>2032.8209999999999</v>
      </c>
      <c r="O267" s="8">
        <v>2047.8150000000001</v>
      </c>
      <c r="P267" s="8">
        <v>2077.9569999999999</v>
      </c>
      <c r="Q267" s="8">
        <v>2119.9499999999998</v>
      </c>
      <c r="R267" s="8">
        <v>2129.645</v>
      </c>
      <c r="S267" s="8">
        <v>2191.5320000000002</v>
      </c>
      <c r="T267" s="8">
        <v>2275.3919999999998</v>
      </c>
      <c r="U267" s="8">
        <v>2383.136</v>
      </c>
      <c r="V267" s="8">
        <v>2342.011</v>
      </c>
      <c r="W267" s="8">
        <v>2155.3559999999998</v>
      </c>
      <c r="X267" s="8">
        <v>1941.8139999999999</v>
      </c>
      <c r="Y267" s="8">
        <v>1712.963</v>
      </c>
      <c r="Z267" s="8">
        <v>1545.1659999999999</v>
      </c>
      <c r="AB267" s="9"/>
    </row>
    <row r="268" spans="1:28" x14ac:dyDescent="0.25">
      <c r="A268" s="6">
        <v>41535</v>
      </c>
      <c r="B268" s="7">
        <f>SUM('Highland Falls'!_Day262)</f>
        <v>46570.411999999997</v>
      </c>
      <c r="C268" s="8">
        <v>1479.7719999999999</v>
      </c>
      <c r="D268" s="8">
        <v>1425.7180000000001</v>
      </c>
      <c r="E268" s="8">
        <v>1398.7889999999998</v>
      </c>
      <c r="F268" s="8">
        <v>1425.998</v>
      </c>
      <c r="G268" s="8">
        <v>1562.1410000000001</v>
      </c>
      <c r="H268" s="8">
        <v>1812.9579999999999</v>
      </c>
      <c r="I268" s="8">
        <v>1898.624</v>
      </c>
      <c r="J268" s="8">
        <v>1943.221</v>
      </c>
      <c r="K268" s="8">
        <v>1995.2730000000001</v>
      </c>
      <c r="L268" s="8">
        <v>2055.1509999999998</v>
      </c>
      <c r="M268" s="8">
        <v>2101.7220000000002</v>
      </c>
      <c r="N268" s="8">
        <v>2104.62</v>
      </c>
      <c r="O268" s="8">
        <v>2158.7089999999998</v>
      </c>
      <c r="P268" s="8">
        <v>2119.7539999999999</v>
      </c>
      <c r="Q268" s="8">
        <v>2196.5439999999999</v>
      </c>
      <c r="R268" s="8">
        <v>2211.328</v>
      </c>
      <c r="S268" s="8">
        <v>2227.1410000000001</v>
      </c>
      <c r="T268" s="8">
        <v>2256.6179999999999</v>
      </c>
      <c r="U268" s="8">
        <v>2402.1549999999997</v>
      </c>
      <c r="V268" s="8">
        <v>2314.2349999999997</v>
      </c>
      <c r="W268" s="8">
        <v>2212.3710000000001</v>
      </c>
      <c r="X268" s="8">
        <v>1993.201</v>
      </c>
      <c r="Y268" s="8">
        <v>1727.0610000000001</v>
      </c>
      <c r="Z268" s="8">
        <v>1547.308</v>
      </c>
      <c r="AB268" s="9"/>
    </row>
    <row r="269" spans="1:28" x14ac:dyDescent="0.25">
      <c r="A269" s="6">
        <v>41536</v>
      </c>
      <c r="B269" s="7">
        <f>SUM('Highland Falls'!_Day263)</f>
        <v>47752.480999999992</v>
      </c>
      <c r="C269" s="8">
        <v>1475.1799999999998</v>
      </c>
      <c r="D269" s="8">
        <v>1436.1689999999999</v>
      </c>
      <c r="E269" s="8">
        <v>1406.027</v>
      </c>
      <c r="F269" s="8">
        <v>1421.0279999999998</v>
      </c>
      <c r="G269" s="8">
        <v>1561.28</v>
      </c>
      <c r="H269" s="8">
        <v>1804.2360000000001</v>
      </c>
      <c r="I269" s="8">
        <v>1937.6909999999998</v>
      </c>
      <c r="J269" s="8">
        <v>1977.1499999999999</v>
      </c>
      <c r="K269" s="8">
        <v>2034.5639999999999</v>
      </c>
      <c r="L269" s="8">
        <v>2110.2269999999999</v>
      </c>
      <c r="M269" s="8">
        <v>2156.7280000000001</v>
      </c>
      <c r="N269" s="8">
        <v>2170.2660000000001</v>
      </c>
      <c r="O269" s="8">
        <v>2258.221</v>
      </c>
      <c r="P269" s="8">
        <v>2292.1709999999998</v>
      </c>
      <c r="Q269" s="8">
        <v>2292.6469999999999</v>
      </c>
      <c r="R269" s="8">
        <v>2280.5650000000001</v>
      </c>
      <c r="S269" s="8">
        <v>2319.779</v>
      </c>
      <c r="T269" s="8">
        <v>2318.4</v>
      </c>
      <c r="U269" s="8">
        <v>2454.739</v>
      </c>
      <c r="V269" s="8">
        <v>2437.701</v>
      </c>
      <c r="W269" s="8">
        <v>2267.02</v>
      </c>
      <c r="X269" s="8">
        <v>1987.181</v>
      </c>
      <c r="Y269" s="8">
        <v>1756.384</v>
      </c>
      <c r="Z269" s="8">
        <v>1597.127</v>
      </c>
      <c r="AB269" s="9"/>
    </row>
    <row r="270" spans="1:28" x14ac:dyDescent="0.25">
      <c r="A270" s="6">
        <v>41537</v>
      </c>
      <c r="B270" s="7">
        <f>SUM('Highland Falls'!_Day264)</f>
        <v>49365.106</v>
      </c>
      <c r="C270" s="8">
        <v>1491.826</v>
      </c>
      <c r="D270" s="8">
        <v>1455.797</v>
      </c>
      <c r="E270" s="8">
        <v>1435.665</v>
      </c>
      <c r="F270" s="8">
        <v>1430.5690000000002</v>
      </c>
      <c r="G270" s="8">
        <v>1569.1480000000001</v>
      </c>
      <c r="H270" s="8">
        <v>1788.115</v>
      </c>
      <c r="I270" s="8">
        <v>1895.068</v>
      </c>
      <c r="J270" s="8">
        <v>1947.7569999999998</v>
      </c>
      <c r="K270" s="8">
        <v>2027.277</v>
      </c>
      <c r="L270" s="8">
        <v>2142.3710000000001</v>
      </c>
      <c r="M270" s="8">
        <v>2221.7020000000002</v>
      </c>
      <c r="N270" s="8">
        <v>2291.1909999999998</v>
      </c>
      <c r="O270" s="8">
        <v>2338.4410000000003</v>
      </c>
      <c r="P270" s="8">
        <v>2377.5360000000001</v>
      </c>
      <c r="Q270" s="8">
        <v>2457.7559999999999</v>
      </c>
      <c r="R270" s="8">
        <v>2421.0129999999999</v>
      </c>
      <c r="S270" s="8">
        <v>2440.5360000000001</v>
      </c>
      <c r="T270" s="8">
        <v>2387.4690000000001</v>
      </c>
      <c r="U270" s="8">
        <v>2508.2960000000003</v>
      </c>
      <c r="V270" s="8">
        <v>2498.0410000000002</v>
      </c>
      <c r="W270" s="8">
        <v>2373.5810000000001</v>
      </c>
      <c r="X270" s="8">
        <v>2188.83</v>
      </c>
      <c r="Y270" s="8">
        <v>1921.5140000000001</v>
      </c>
      <c r="Z270" s="8">
        <v>1755.607</v>
      </c>
      <c r="AB270" s="9"/>
    </row>
    <row r="271" spans="1:28" x14ac:dyDescent="0.25">
      <c r="A271" s="6">
        <v>41538</v>
      </c>
      <c r="B271" s="7">
        <f>SUM('Highland Falls'!_Day265)</f>
        <v>49308.454999999994</v>
      </c>
      <c r="C271" s="8">
        <v>1611.806</v>
      </c>
      <c r="D271" s="8">
        <v>1527.1480000000001</v>
      </c>
      <c r="E271" s="8">
        <v>1478.0640000000001</v>
      </c>
      <c r="F271" s="8">
        <v>1501.4859999999999</v>
      </c>
      <c r="G271" s="8">
        <v>1580.1659999999999</v>
      </c>
      <c r="H271" s="8">
        <v>1691.8719999999998</v>
      </c>
      <c r="I271" s="8">
        <v>1801.2260000000001</v>
      </c>
      <c r="J271" s="8">
        <v>1975.204</v>
      </c>
      <c r="K271" s="8">
        <v>2034.5639999999999</v>
      </c>
      <c r="L271" s="8">
        <v>2162.02</v>
      </c>
      <c r="M271" s="8">
        <v>2187.962</v>
      </c>
      <c r="N271" s="8">
        <v>2161.5369999999998</v>
      </c>
      <c r="O271" s="8">
        <v>2211.8670000000002</v>
      </c>
      <c r="P271" s="8">
        <v>2282.8119999999999</v>
      </c>
      <c r="Q271" s="8">
        <v>2233.6019999999999</v>
      </c>
      <c r="R271" s="8">
        <v>2301.8379999999997</v>
      </c>
      <c r="S271" s="8">
        <v>2323.587</v>
      </c>
      <c r="T271" s="8">
        <v>2427.2779999999998</v>
      </c>
      <c r="U271" s="8">
        <v>2518.1659999999997</v>
      </c>
      <c r="V271" s="8">
        <v>2536.8490000000002</v>
      </c>
      <c r="W271" s="8">
        <v>2472.3650000000002</v>
      </c>
      <c r="X271" s="8">
        <v>2307.1860000000001</v>
      </c>
      <c r="Y271" s="8">
        <v>2096.7939999999999</v>
      </c>
      <c r="Z271" s="8">
        <v>1883.056</v>
      </c>
      <c r="AB271" s="9"/>
    </row>
    <row r="272" spans="1:28" x14ac:dyDescent="0.25">
      <c r="A272" s="6">
        <v>41539</v>
      </c>
      <c r="B272" s="7">
        <f>SUM('Highland Falls'!_Day266)</f>
        <v>47728.218999999997</v>
      </c>
      <c r="C272" s="8">
        <v>1742.076</v>
      </c>
      <c r="D272" s="8">
        <v>1658.2439999999999</v>
      </c>
      <c r="E272" s="8">
        <v>1593.403</v>
      </c>
      <c r="F272" s="8">
        <v>1582.049</v>
      </c>
      <c r="G272" s="8">
        <v>1592.8920000000001</v>
      </c>
      <c r="H272" s="8">
        <v>1651.9859999999999</v>
      </c>
      <c r="I272" s="8">
        <v>1755.404</v>
      </c>
      <c r="J272" s="8">
        <v>1951.2360000000001</v>
      </c>
      <c r="K272" s="8">
        <v>2070.6489999999999</v>
      </c>
      <c r="L272" s="8">
        <v>2173.864</v>
      </c>
      <c r="M272" s="8">
        <v>2220.3440000000001</v>
      </c>
      <c r="N272" s="8">
        <v>2205.721</v>
      </c>
      <c r="O272" s="8">
        <v>2217.0050000000001</v>
      </c>
      <c r="P272" s="8">
        <v>2218.279</v>
      </c>
      <c r="Q272" s="8">
        <v>2205.672</v>
      </c>
      <c r="R272" s="8">
        <v>2243.5</v>
      </c>
      <c r="S272" s="8">
        <v>2290.547</v>
      </c>
      <c r="T272" s="8">
        <v>2269.239</v>
      </c>
      <c r="U272" s="8">
        <v>2372.8110000000001</v>
      </c>
      <c r="V272" s="8">
        <v>2328.431</v>
      </c>
      <c r="W272" s="8">
        <v>2164.5259999999998</v>
      </c>
      <c r="X272" s="8">
        <v>1938.5449999999998</v>
      </c>
      <c r="Y272" s="8">
        <v>1724.3030000000001</v>
      </c>
      <c r="Z272" s="8">
        <v>1557.4929999999999</v>
      </c>
      <c r="AB272" s="9"/>
    </row>
    <row r="273" spans="1:28" x14ac:dyDescent="0.25">
      <c r="A273" s="6">
        <v>41540</v>
      </c>
      <c r="B273" s="7">
        <f>SUM('Highland Falls'!_Day267)</f>
        <v>45984.757000000005</v>
      </c>
      <c r="C273" s="8">
        <v>1452.1990000000001</v>
      </c>
      <c r="D273" s="8">
        <v>1416.1350000000002</v>
      </c>
      <c r="E273" s="8">
        <v>1400.5949999999998</v>
      </c>
      <c r="F273" s="8">
        <v>1422.3230000000001</v>
      </c>
      <c r="G273" s="8">
        <v>1547.1399999999999</v>
      </c>
      <c r="H273" s="8">
        <v>1779.575</v>
      </c>
      <c r="I273" s="8">
        <v>1889.5590000000002</v>
      </c>
      <c r="J273" s="8">
        <v>1941.3380000000002</v>
      </c>
      <c r="K273" s="8">
        <v>1972.2640000000001</v>
      </c>
      <c r="L273" s="8">
        <v>2082.0030000000002</v>
      </c>
      <c r="M273" s="8">
        <v>2112.5650000000001</v>
      </c>
      <c r="N273" s="8">
        <v>2083.634</v>
      </c>
      <c r="O273" s="8">
        <v>2112.971</v>
      </c>
      <c r="P273" s="8">
        <v>2106.377</v>
      </c>
      <c r="Q273" s="8">
        <v>2134.4189999999999</v>
      </c>
      <c r="R273" s="8">
        <v>2132.9349999999999</v>
      </c>
      <c r="S273" s="8">
        <v>2194.808</v>
      </c>
      <c r="T273" s="8">
        <v>2237.2490000000003</v>
      </c>
      <c r="U273" s="8">
        <v>2373.259</v>
      </c>
      <c r="V273" s="8">
        <v>2325.4769999999999</v>
      </c>
      <c r="W273" s="8">
        <v>2159.0729999999999</v>
      </c>
      <c r="X273" s="8">
        <v>1904.364</v>
      </c>
      <c r="Y273" s="8">
        <v>1676.4090000000001</v>
      </c>
      <c r="Z273" s="8">
        <v>1528.086</v>
      </c>
      <c r="AB273" s="9"/>
    </row>
    <row r="274" spans="1:28" x14ac:dyDescent="0.25">
      <c r="A274" s="6">
        <v>41541</v>
      </c>
      <c r="B274" s="7">
        <f>SUM('Highland Falls'!_Day268)</f>
        <v>46191.236000000012</v>
      </c>
      <c r="C274" s="8">
        <v>1440.8520000000001</v>
      </c>
      <c r="D274" s="8">
        <v>1417.752</v>
      </c>
      <c r="E274" s="8">
        <v>1392.1879999999999</v>
      </c>
      <c r="F274" s="8">
        <v>1405.558</v>
      </c>
      <c r="G274" s="8">
        <v>1561.6090000000002</v>
      </c>
      <c r="H274" s="8">
        <v>1796.6060000000002</v>
      </c>
      <c r="I274" s="8">
        <v>1913.373</v>
      </c>
      <c r="J274" s="8">
        <v>1967.6299999999999</v>
      </c>
      <c r="K274" s="8">
        <v>2002.8119999999999</v>
      </c>
      <c r="L274" s="8">
        <v>2046.499</v>
      </c>
      <c r="M274" s="8">
        <v>2083.8020000000001</v>
      </c>
      <c r="N274" s="8">
        <v>2133.1869999999999</v>
      </c>
      <c r="O274" s="8">
        <v>2135.9870000000001</v>
      </c>
      <c r="P274" s="8">
        <v>2139.2979999999998</v>
      </c>
      <c r="Q274" s="8">
        <v>2177.931</v>
      </c>
      <c r="R274" s="8">
        <v>2132.7600000000002</v>
      </c>
      <c r="S274" s="8">
        <v>2196.8310000000001</v>
      </c>
      <c r="T274" s="8">
        <v>2267.3490000000002</v>
      </c>
      <c r="U274" s="8">
        <v>2399.8869999999997</v>
      </c>
      <c r="V274" s="8">
        <v>2328.3960000000002</v>
      </c>
      <c r="W274" s="8">
        <v>2149.0630000000001</v>
      </c>
      <c r="X274" s="8">
        <v>1919.953</v>
      </c>
      <c r="Y274" s="8">
        <v>1671.0259999999998</v>
      </c>
      <c r="Z274" s="8">
        <v>1510.8869999999999</v>
      </c>
      <c r="AB274" s="9"/>
    </row>
    <row r="275" spans="1:28" x14ac:dyDescent="0.25">
      <c r="A275" s="6">
        <v>41542</v>
      </c>
      <c r="B275" s="7">
        <f>SUM('Highland Falls'!_Day269)</f>
        <v>46020.666999999979</v>
      </c>
      <c r="C275" s="8">
        <v>1429.5050000000001</v>
      </c>
      <c r="D275" s="8">
        <v>1410.6679999999999</v>
      </c>
      <c r="E275" s="8">
        <v>1372.931</v>
      </c>
      <c r="F275" s="8">
        <v>1394.183</v>
      </c>
      <c r="G275" s="8">
        <v>1556.2750000000001</v>
      </c>
      <c r="H275" s="8">
        <v>1787.037</v>
      </c>
      <c r="I275" s="8">
        <v>1896.5940000000001</v>
      </c>
      <c r="J275" s="8">
        <v>1943.2559999999999</v>
      </c>
      <c r="K275" s="8">
        <v>1970.9270000000001</v>
      </c>
      <c r="L275" s="8">
        <v>2031.26</v>
      </c>
      <c r="M275" s="8">
        <v>2092.8179999999998</v>
      </c>
      <c r="N275" s="8">
        <v>2129.0149999999999</v>
      </c>
      <c r="O275" s="8">
        <v>2129.2460000000001</v>
      </c>
      <c r="P275" s="8">
        <v>2140.9430000000002</v>
      </c>
      <c r="Q275" s="8">
        <v>2180.136</v>
      </c>
      <c r="R275" s="8">
        <v>2115.5329999999999</v>
      </c>
      <c r="S275" s="8">
        <v>2176.9789999999998</v>
      </c>
      <c r="T275" s="8">
        <v>2225.377</v>
      </c>
      <c r="U275" s="8">
        <v>2365.9859999999999</v>
      </c>
      <c r="V275" s="8">
        <v>2315.5509999999999</v>
      </c>
      <c r="W275" s="8">
        <v>2153.5709999999999</v>
      </c>
      <c r="X275" s="8">
        <v>1933.1759999999999</v>
      </c>
      <c r="Y275" s="8">
        <v>1708.1680000000001</v>
      </c>
      <c r="Z275" s="8">
        <v>1561.5319999999999</v>
      </c>
      <c r="AB275" s="9"/>
    </row>
    <row r="276" spans="1:28" x14ac:dyDescent="0.25">
      <c r="A276" s="6">
        <v>41543</v>
      </c>
      <c r="B276" s="7">
        <f>SUM('Highland Falls'!_Day270)</f>
        <v>47343.08600000001</v>
      </c>
      <c r="C276" s="8">
        <v>1449.5739999999998</v>
      </c>
      <c r="D276" s="8">
        <v>1427.328</v>
      </c>
      <c r="E276" s="8">
        <v>1421.511</v>
      </c>
      <c r="F276" s="8">
        <v>1423.163</v>
      </c>
      <c r="G276" s="8">
        <v>1572.557</v>
      </c>
      <c r="H276" s="8">
        <v>1829.317</v>
      </c>
      <c r="I276" s="8">
        <v>1914.549</v>
      </c>
      <c r="J276" s="8">
        <v>2002.7070000000001</v>
      </c>
      <c r="K276" s="8">
        <v>2049.5720000000001</v>
      </c>
      <c r="L276" s="8">
        <v>2120.4749999999999</v>
      </c>
      <c r="M276" s="8">
        <v>2194.1709999999998</v>
      </c>
      <c r="N276" s="8">
        <v>2192.9389999999999</v>
      </c>
      <c r="O276" s="8">
        <v>2221.5549999999998</v>
      </c>
      <c r="P276" s="8">
        <v>2222.7799999999997</v>
      </c>
      <c r="Q276" s="8">
        <v>2229.4580000000001</v>
      </c>
      <c r="R276" s="8">
        <v>2256.9049999999997</v>
      </c>
      <c r="S276" s="8">
        <v>2269.9809999999998</v>
      </c>
      <c r="T276" s="8">
        <v>2283.19</v>
      </c>
      <c r="U276" s="8">
        <v>2399.0120000000002</v>
      </c>
      <c r="V276" s="8">
        <v>2383.3530000000001</v>
      </c>
      <c r="W276" s="8">
        <v>2185.5120000000002</v>
      </c>
      <c r="X276" s="8">
        <v>1964.8020000000001</v>
      </c>
      <c r="Y276" s="8">
        <v>1757.819</v>
      </c>
      <c r="Z276" s="8">
        <v>1570.856</v>
      </c>
      <c r="AB276" s="9"/>
    </row>
    <row r="277" spans="1:28" x14ac:dyDescent="0.25">
      <c r="A277" s="6">
        <v>41544</v>
      </c>
      <c r="B277" s="7">
        <f>SUM('Highland Falls'!_Day271)</f>
        <v>46995.983999999997</v>
      </c>
      <c r="C277" s="8">
        <v>1464.3300000000002</v>
      </c>
      <c r="D277" s="8">
        <v>1444.191</v>
      </c>
      <c r="E277" s="8">
        <v>1406.454</v>
      </c>
      <c r="F277" s="8">
        <v>1430.7370000000001</v>
      </c>
      <c r="G277" s="8">
        <v>1569.1690000000001</v>
      </c>
      <c r="H277" s="8">
        <v>1802.9270000000001</v>
      </c>
      <c r="I277" s="8">
        <v>1869.7</v>
      </c>
      <c r="J277" s="8">
        <v>1948.6949999999999</v>
      </c>
      <c r="K277" s="8">
        <v>1996.4</v>
      </c>
      <c r="L277" s="8">
        <v>2079.357</v>
      </c>
      <c r="M277" s="8">
        <v>2139.3049999999998</v>
      </c>
      <c r="N277" s="8">
        <v>2167.9139999999998</v>
      </c>
      <c r="O277" s="8">
        <v>2164.4839999999999</v>
      </c>
      <c r="P277" s="8">
        <v>2123.8629999999998</v>
      </c>
      <c r="Q277" s="8">
        <v>2160.431</v>
      </c>
      <c r="R277" s="8">
        <v>2177.413</v>
      </c>
      <c r="S277" s="8">
        <v>2255.2109999999998</v>
      </c>
      <c r="T277" s="8">
        <v>2260.7550000000001</v>
      </c>
      <c r="U277" s="8">
        <v>2415.2310000000002</v>
      </c>
      <c r="V277" s="8">
        <v>2345.364</v>
      </c>
      <c r="W277" s="8">
        <v>2221.66</v>
      </c>
      <c r="X277" s="8">
        <v>2061.3180000000002</v>
      </c>
      <c r="Y277" s="8">
        <v>1832.509</v>
      </c>
      <c r="Z277" s="8">
        <v>1658.566</v>
      </c>
      <c r="AB277" s="9"/>
    </row>
    <row r="278" spans="1:28" x14ac:dyDescent="0.25">
      <c r="A278" s="6">
        <v>41545</v>
      </c>
      <c r="B278" s="7">
        <f>SUM('Highland Falls'!_Day272)</f>
        <v>46441.787000000004</v>
      </c>
      <c r="C278" s="8">
        <v>1519.2729999999999</v>
      </c>
      <c r="D278" s="8">
        <v>1471.904</v>
      </c>
      <c r="E278" s="8">
        <v>1435.931</v>
      </c>
      <c r="F278" s="8">
        <v>1419.9570000000001</v>
      </c>
      <c r="G278" s="8">
        <v>1468.1030000000001</v>
      </c>
      <c r="H278" s="8">
        <v>1564.5630000000001</v>
      </c>
      <c r="I278" s="8">
        <v>1675.646</v>
      </c>
      <c r="J278" s="8">
        <v>1902.355</v>
      </c>
      <c r="K278" s="8">
        <v>2024.6519999999998</v>
      </c>
      <c r="L278" s="8">
        <v>2152.9270000000001</v>
      </c>
      <c r="M278" s="8">
        <v>2200.3939999999998</v>
      </c>
      <c r="N278" s="8">
        <v>2186.0370000000003</v>
      </c>
      <c r="O278" s="8">
        <v>2166.654</v>
      </c>
      <c r="P278" s="8">
        <v>2086.4690000000001</v>
      </c>
      <c r="Q278" s="8">
        <v>2072.2379999999998</v>
      </c>
      <c r="R278" s="8">
        <v>2166.2339999999999</v>
      </c>
      <c r="S278" s="8">
        <v>2195.739</v>
      </c>
      <c r="T278" s="8">
        <v>2253.0059999999999</v>
      </c>
      <c r="U278" s="8">
        <v>2393.8389999999999</v>
      </c>
      <c r="V278" s="8">
        <v>2348.2060000000001</v>
      </c>
      <c r="W278" s="8">
        <v>2217.8310000000001</v>
      </c>
      <c r="X278" s="8">
        <v>2044.5039999999999</v>
      </c>
      <c r="Y278" s="8">
        <v>1817.97</v>
      </c>
      <c r="Z278" s="8">
        <v>1657.355</v>
      </c>
      <c r="AB278" s="9"/>
    </row>
    <row r="279" spans="1:28" x14ac:dyDescent="0.25">
      <c r="A279" s="6">
        <v>41546</v>
      </c>
      <c r="B279" s="7">
        <f>SUM('Highland Falls'!_Day273)</f>
        <v>46491.907000000007</v>
      </c>
      <c r="C279" s="8">
        <v>1527.3999999999999</v>
      </c>
      <c r="D279" s="8">
        <v>1470.336</v>
      </c>
      <c r="E279" s="8">
        <v>1433.355</v>
      </c>
      <c r="F279" s="8">
        <v>1419.9639999999999</v>
      </c>
      <c r="G279" s="8">
        <v>1486.2539999999999</v>
      </c>
      <c r="H279" s="8">
        <v>1549.0230000000001</v>
      </c>
      <c r="I279" s="8">
        <v>1623.6849999999999</v>
      </c>
      <c r="J279" s="8">
        <v>1847.636</v>
      </c>
      <c r="K279" s="8">
        <v>1958.2429999999999</v>
      </c>
      <c r="L279" s="8">
        <v>2015.125</v>
      </c>
      <c r="M279" s="8">
        <v>2106.538</v>
      </c>
      <c r="N279" s="8">
        <v>2149.623</v>
      </c>
      <c r="O279" s="8">
        <v>2146.6620000000003</v>
      </c>
      <c r="P279" s="8">
        <v>2165.9050000000002</v>
      </c>
      <c r="Q279" s="8">
        <v>2220.8269999999998</v>
      </c>
      <c r="R279" s="8">
        <v>2244.277</v>
      </c>
      <c r="S279" s="8">
        <v>2320.3180000000002</v>
      </c>
      <c r="T279" s="8">
        <v>2330.8389999999999</v>
      </c>
      <c r="U279" s="8">
        <v>2491.587</v>
      </c>
      <c r="V279" s="8">
        <v>2464.7840000000001</v>
      </c>
      <c r="W279" s="8">
        <v>2237.1860000000001</v>
      </c>
      <c r="X279" s="8">
        <v>1977.2619999999999</v>
      </c>
      <c r="Y279" s="8">
        <v>1737.0149999999999</v>
      </c>
      <c r="Z279" s="8">
        <v>1568.0630000000001</v>
      </c>
      <c r="AB279" s="9"/>
    </row>
    <row r="280" spans="1:28" x14ac:dyDescent="0.25">
      <c r="A280" s="6">
        <v>41547</v>
      </c>
      <c r="B280" s="7">
        <f>SUM('Highland Falls'!_Day274)</f>
        <v>47203.324000000001</v>
      </c>
      <c r="C280" s="8">
        <v>1465.3100000000002</v>
      </c>
      <c r="D280" s="8">
        <v>1440.9780000000001</v>
      </c>
      <c r="E280" s="8">
        <v>1419.9360000000001</v>
      </c>
      <c r="F280" s="8">
        <v>1428.7069999999999</v>
      </c>
      <c r="G280" s="8">
        <v>1572.6760000000002</v>
      </c>
      <c r="H280" s="8">
        <v>1838.6690000000001</v>
      </c>
      <c r="I280" s="8">
        <v>1950.8650000000002</v>
      </c>
      <c r="J280" s="8">
        <v>2000.8519999999999</v>
      </c>
      <c r="K280" s="8">
        <v>2010.33</v>
      </c>
      <c r="L280" s="8">
        <v>2093.252</v>
      </c>
      <c r="M280" s="8">
        <v>2143.0989999999997</v>
      </c>
      <c r="N280" s="8">
        <v>2194.7939999999999</v>
      </c>
      <c r="O280" s="8">
        <v>2171.9809999999998</v>
      </c>
      <c r="P280" s="8">
        <v>2190.5239999999999</v>
      </c>
      <c r="Q280" s="8">
        <v>2184.6019999999999</v>
      </c>
      <c r="R280" s="8">
        <v>2216.5989999999997</v>
      </c>
      <c r="S280" s="8">
        <v>2271.8919999999998</v>
      </c>
      <c r="T280" s="8">
        <v>2332.5680000000002</v>
      </c>
      <c r="U280" s="8">
        <v>2455.4249999999997</v>
      </c>
      <c r="V280" s="8">
        <v>2396.4920000000002</v>
      </c>
      <c r="W280" s="8">
        <v>2175.5929999999998</v>
      </c>
      <c r="X280" s="8">
        <v>1971.998</v>
      </c>
      <c r="Y280" s="8">
        <v>1717.1420000000001</v>
      </c>
      <c r="Z280" s="8">
        <v>1559.04</v>
      </c>
      <c r="AB280" s="9"/>
    </row>
    <row r="281" spans="1:28" x14ac:dyDescent="0.25">
      <c r="A281" s="6">
        <v>41548</v>
      </c>
      <c r="B281" s="7">
        <f>SUM('Highland Falls'!_Day275)</f>
        <v>48513.457999999999</v>
      </c>
      <c r="C281" s="8">
        <v>1446.69</v>
      </c>
      <c r="D281" s="8">
        <v>1404.8440000000001</v>
      </c>
      <c r="E281" s="8">
        <v>1383.3960000000002</v>
      </c>
      <c r="F281" s="8">
        <v>1416.471</v>
      </c>
      <c r="G281" s="8">
        <v>1569.3999999999999</v>
      </c>
      <c r="H281" s="8">
        <v>1795.08</v>
      </c>
      <c r="I281" s="8">
        <v>1920.597</v>
      </c>
      <c r="J281" s="8">
        <v>1987.4050000000002</v>
      </c>
      <c r="K281" s="8">
        <v>1983.779</v>
      </c>
      <c r="L281" s="8">
        <v>2083.5639999999999</v>
      </c>
      <c r="M281" s="8">
        <v>2134.2649999999999</v>
      </c>
      <c r="N281" s="8">
        <v>2195.13</v>
      </c>
      <c r="O281" s="8">
        <v>2247.3849999999998</v>
      </c>
      <c r="P281" s="8">
        <v>2264.192</v>
      </c>
      <c r="Q281" s="8">
        <v>2293.1999999999998</v>
      </c>
      <c r="R281" s="8">
        <v>2369.192</v>
      </c>
      <c r="S281" s="8">
        <v>2476.8939999999998</v>
      </c>
      <c r="T281" s="8">
        <v>2550.8629999999998</v>
      </c>
      <c r="U281" s="8">
        <v>2605.3020000000001</v>
      </c>
      <c r="V281" s="8">
        <v>2521.183</v>
      </c>
      <c r="W281" s="8">
        <v>2338.1819999999998</v>
      </c>
      <c r="X281" s="8">
        <v>2072.1680000000001</v>
      </c>
      <c r="Y281" s="8">
        <v>1815.6179999999999</v>
      </c>
      <c r="Z281" s="8">
        <v>1638.6579999999999</v>
      </c>
      <c r="AB281" s="9"/>
    </row>
    <row r="282" spans="1:28" x14ac:dyDescent="0.25">
      <c r="A282" s="6">
        <v>41549</v>
      </c>
      <c r="B282" s="7">
        <f>SUM('Highland Falls'!_Day276)</f>
        <v>51070.760999999984</v>
      </c>
      <c r="C282" s="8">
        <v>1531.271</v>
      </c>
      <c r="D282" s="8">
        <v>1468.8589999999999</v>
      </c>
      <c r="E282" s="8">
        <v>1442.4690000000001</v>
      </c>
      <c r="F282" s="8">
        <v>1461.201</v>
      </c>
      <c r="G282" s="8">
        <v>1602.3700000000001</v>
      </c>
      <c r="H282" s="8">
        <v>1852.5150000000001</v>
      </c>
      <c r="I282" s="8">
        <v>1931.2930000000001</v>
      </c>
      <c r="J282" s="8">
        <v>2018.6949999999999</v>
      </c>
      <c r="K282" s="8">
        <v>2136.0709999999999</v>
      </c>
      <c r="L282" s="8">
        <v>2249.5619999999999</v>
      </c>
      <c r="M282" s="8">
        <v>2327.9479999999999</v>
      </c>
      <c r="N282" s="8">
        <v>2413.2080000000001</v>
      </c>
      <c r="O282" s="8">
        <v>2433.8789999999999</v>
      </c>
      <c r="P282" s="8">
        <v>2506.3709999999996</v>
      </c>
      <c r="Q282" s="8">
        <v>2523.5909999999999</v>
      </c>
      <c r="R282" s="8">
        <v>2531.3049999999998</v>
      </c>
      <c r="S282" s="8">
        <v>2521.904</v>
      </c>
      <c r="T282" s="8">
        <v>2529.66</v>
      </c>
      <c r="U282" s="8">
        <v>2649.3739999999998</v>
      </c>
      <c r="V282" s="8">
        <v>2583.2799999999997</v>
      </c>
      <c r="W282" s="8">
        <v>2424.4079999999999</v>
      </c>
      <c r="X282" s="8">
        <v>2210.4670000000001</v>
      </c>
      <c r="Y282" s="8">
        <v>1962.03</v>
      </c>
      <c r="Z282" s="8">
        <v>1759.03</v>
      </c>
      <c r="AB282" s="9"/>
    </row>
    <row r="283" spans="1:28" x14ac:dyDescent="0.25">
      <c r="A283" s="6">
        <v>41550</v>
      </c>
      <c r="B283" s="7">
        <f>SUM('Highland Falls'!_Day277)</f>
        <v>50782.263000000006</v>
      </c>
      <c r="C283" s="8">
        <v>1653.75</v>
      </c>
      <c r="D283" s="8">
        <v>1572.837</v>
      </c>
      <c r="E283" s="8">
        <v>1532.258</v>
      </c>
      <c r="F283" s="8">
        <v>1515.7239999999999</v>
      </c>
      <c r="G283" s="8">
        <v>1636.7049999999999</v>
      </c>
      <c r="H283" s="8">
        <v>1863.771</v>
      </c>
      <c r="I283" s="8">
        <v>1958.81</v>
      </c>
      <c r="J283" s="8">
        <v>2046.422</v>
      </c>
      <c r="K283" s="8">
        <v>2134.846</v>
      </c>
      <c r="L283" s="8">
        <v>2224.614</v>
      </c>
      <c r="M283" s="8">
        <v>2330.2509999999997</v>
      </c>
      <c r="N283" s="8">
        <v>2364.2570000000001</v>
      </c>
      <c r="O283" s="8">
        <v>2393.6010000000001</v>
      </c>
      <c r="P283" s="8">
        <v>2414.3209999999999</v>
      </c>
      <c r="Q283" s="8">
        <v>2439.1849999999999</v>
      </c>
      <c r="R283" s="8">
        <v>2417.1770000000001</v>
      </c>
      <c r="S283" s="8">
        <v>2399.194</v>
      </c>
      <c r="T283" s="8">
        <v>2562.518</v>
      </c>
      <c r="U283" s="8">
        <v>2648.5550000000003</v>
      </c>
      <c r="V283" s="8">
        <v>2532.1030000000001</v>
      </c>
      <c r="W283" s="8">
        <v>2382.422</v>
      </c>
      <c r="X283" s="8">
        <v>2148.3420000000001</v>
      </c>
      <c r="Y283" s="8">
        <v>1913.723</v>
      </c>
      <c r="Z283" s="8">
        <v>1696.877</v>
      </c>
      <c r="AB283" s="9"/>
    </row>
    <row r="284" spans="1:28" x14ac:dyDescent="0.25">
      <c r="A284" s="6">
        <v>41551</v>
      </c>
      <c r="B284" s="7">
        <f>SUM('Highland Falls'!_Day278)</f>
        <v>52941.671999999999</v>
      </c>
      <c r="C284" s="8">
        <v>1578.6680000000001</v>
      </c>
      <c r="D284" s="8">
        <v>1525.4399999999998</v>
      </c>
      <c r="E284" s="8">
        <v>1506.883</v>
      </c>
      <c r="F284" s="8">
        <v>1521.9540000000002</v>
      </c>
      <c r="G284" s="8">
        <v>1665.1880000000001</v>
      </c>
      <c r="H284" s="8">
        <v>1928.241</v>
      </c>
      <c r="I284" s="8">
        <v>2004.5829999999999</v>
      </c>
      <c r="J284" s="8">
        <v>2092.8319999999999</v>
      </c>
      <c r="K284" s="8">
        <v>2224.39</v>
      </c>
      <c r="L284" s="8">
        <v>2317.0070000000001</v>
      </c>
      <c r="M284" s="8">
        <v>2416.029</v>
      </c>
      <c r="N284" s="8">
        <v>2425.1849999999999</v>
      </c>
      <c r="O284" s="8">
        <v>2549.6450000000004</v>
      </c>
      <c r="P284" s="8">
        <v>2575.5309999999999</v>
      </c>
      <c r="Q284" s="8">
        <v>2599.4500000000003</v>
      </c>
      <c r="R284" s="8">
        <v>2593.2199999999998</v>
      </c>
      <c r="S284" s="8">
        <v>2634.681</v>
      </c>
      <c r="T284" s="8">
        <v>2615.277</v>
      </c>
      <c r="U284" s="8">
        <v>2710.645</v>
      </c>
      <c r="V284" s="8">
        <v>2647.1129999999998</v>
      </c>
      <c r="W284" s="8">
        <v>2471.9100000000003</v>
      </c>
      <c r="X284" s="8">
        <v>2317.3850000000002</v>
      </c>
      <c r="Y284" s="8">
        <v>2116.6529999999998</v>
      </c>
      <c r="Z284" s="8">
        <v>1903.7619999999999</v>
      </c>
      <c r="AB284" s="9"/>
    </row>
    <row r="285" spans="1:28" x14ac:dyDescent="0.25">
      <c r="A285" s="6">
        <v>41552</v>
      </c>
      <c r="B285" s="7">
        <f>SUM('Highland Falls'!_Day279)</f>
        <v>51516.703000000009</v>
      </c>
      <c r="C285" s="8">
        <v>1776.7539999999999</v>
      </c>
      <c r="D285" s="8">
        <v>1686.538</v>
      </c>
      <c r="E285" s="8">
        <v>1618.6379999999999</v>
      </c>
      <c r="F285" s="8">
        <v>1614.0529999999999</v>
      </c>
      <c r="G285" s="8">
        <v>1683.885</v>
      </c>
      <c r="H285" s="8">
        <v>1749.2649999999999</v>
      </c>
      <c r="I285" s="8">
        <v>1827.9379999999999</v>
      </c>
      <c r="J285" s="8">
        <v>1997.2330000000002</v>
      </c>
      <c r="K285" s="8">
        <v>2117.8989999999999</v>
      </c>
      <c r="L285" s="8">
        <v>2251.732</v>
      </c>
      <c r="M285" s="8">
        <v>2312.1350000000002</v>
      </c>
      <c r="N285" s="8">
        <v>2313.0030000000002</v>
      </c>
      <c r="O285" s="8">
        <v>2349.3330000000001</v>
      </c>
      <c r="P285" s="8">
        <v>2358.951</v>
      </c>
      <c r="Q285" s="8">
        <v>2404.9479999999999</v>
      </c>
      <c r="R285" s="8">
        <v>2414.1390000000001</v>
      </c>
      <c r="S285" s="8">
        <v>2445.6950000000002</v>
      </c>
      <c r="T285" s="8">
        <v>2552.319</v>
      </c>
      <c r="U285" s="8">
        <v>2627.4009999999998</v>
      </c>
      <c r="V285" s="8">
        <v>2552.1930000000002</v>
      </c>
      <c r="W285" s="8">
        <v>2452.8069999999998</v>
      </c>
      <c r="X285" s="8">
        <v>2310</v>
      </c>
      <c r="Y285" s="8">
        <v>2131.08</v>
      </c>
      <c r="Z285" s="8">
        <v>1968.7639999999999</v>
      </c>
      <c r="AB285" s="9"/>
    </row>
    <row r="286" spans="1:28" x14ac:dyDescent="0.25">
      <c r="A286" s="6">
        <v>41553</v>
      </c>
      <c r="B286" s="7">
        <f>SUM('Highland Falls'!_Day280)</f>
        <v>50194.26999999999</v>
      </c>
      <c r="C286" s="8">
        <v>1784.1950000000002</v>
      </c>
      <c r="D286" s="8">
        <v>1703.7859999999998</v>
      </c>
      <c r="E286" s="8">
        <v>1643.761</v>
      </c>
      <c r="F286" s="8">
        <v>1631.1469999999999</v>
      </c>
      <c r="G286" s="8">
        <v>1674.19</v>
      </c>
      <c r="H286" s="8">
        <v>1734.9780000000001</v>
      </c>
      <c r="I286" s="8">
        <v>1820.364</v>
      </c>
      <c r="J286" s="8">
        <v>2024.5120000000002</v>
      </c>
      <c r="K286" s="8">
        <v>2204.7690000000002</v>
      </c>
      <c r="L286" s="8">
        <v>2322.152</v>
      </c>
      <c r="M286" s="8">
        <v>2354.3940000000002</v>
      </c>
      <c r="N286" s="8">
        <v>2370.7179999999998</v>
      </c>
      <c r="O286" s="8">
        <v>2345.0770000000002</v>
      </c>
      <c r="P286" s="8">
        <v>2343.0680000000002</v>
      </c>
      <c r="Q286" s="8">
        <v>2348.08</v>
      </c>
      <c r="R286" s="8">
        <v>2317.4059999999999</v>
      </c>
      <c r="S286" s="8">
        <v>2428.7269999999999</v>
      </c>
      <c r="T286" s="8">
        <v>2455.9780000000001</v>
      </c>
      <c r="U286" s="8">
        <v>2475.683</v>
      </c>
      <c r="V286" s="8">
        <v>2443.8609999999999</v>
      </c>
      <c r="W286" s="8">
        <v>2264.8780000000002</v>
      </c>
      <c r="X286" s="8">
        <v>2041.9769999999999</v>
      </c>
      <c r="Y286" s="8">
        <v>1806.42</v>
      </c>
      <c r="Z286" s="8">
        <v>1654.1490000000001</v>
      </c>
      <c r="AB286" s="9"/>
    </row>
    <row r="287" spans="1:28" x14ac:dyDescent="0.25">
      <c r="A287" s="6">
        <v>41554</v>
      </c>
      <c r="B287" s="7">
        <f>SUM('Highland Falls'!_Day281)</f>
        <v>51027.75299999999</v>
      </c>
      <c r="C287" s="8">
        <v>1560.5450000000001</v>
      </c>
      <c r="D287" s="8">
        <v>1535.037</v>
      </c>
      <c r="E287" s="8">
        <v>1503.5719999999999</v>
      </c>
      <c r="F287" s="8">
        <v>1523.5709999999999</v>
      </c>
      <c r="G287" s="8">
        <v>1694.2239999999999</v>
      </c>
      <c r="H287" s="8">
        <v>1999.655</v>
      </c>
      <c r="I287" s="8">
        <v>2160.2559999999999</v>
      </c>
      <c r="J287" s="8">
        <v>2278.1080000000002</v>
      </c>
      <c r="K287" s="8">
        <v>2282.6439999999998</v>
      </c>
      <c r="L287" s="8">
        <v>2402.5749999999998</v>
      </c>
      <c r="M287" s="8">
        <v>2469.1660000000002</v>
      </c>
      <c r="N287" s="8">
        <v>2544.3810000000003</v>
      </c>
      <c r="O287" s="8">
        <v>2508.6530000000002</v>
      </c>
      <c r="P287" s="8">
        <v>2511.0749999999998</v>
      </c>
      <c r="Q287" s="8">
        <v>2443.357</v>
      </c>
      <c r="R287" s="8">
        <v>2355.6189999999997</v>
      </c>
      <c r="S287" s="8">
        <v>2431.2890000000002</v>
      </c>
      <c r="T287" s="8">
        <v>2483.096</v>
      </c>
      <c r="U287" s="8">
        <v>2486.134</v>
      </c>
      <c r="V287" s="8">
        <v>2339.2249999999999</v>
      </c>
      <c r="W287" s="8">
        <v>2183.8040000000001</v>
      </c>
      <c r="X287" s="8">
        <v>1993.1799999999998</v>
      </c>
      <c r="Y287" s="8">
        <v>1756.0550000000001</v>
      </c>
      <c r="Z287" s="8">
        <v>1582.5319999999999</v>
      </c>
      <c r="AB287" s="9"/>
    </row>
    <row r="288" spans="1:28" x14ac:dyDescent="0.25">
      <c r="A288" s="6">
        <v>41555</v>
      </c>
      <c r="B288" s="7">
        <f>SUM('Highland Falls'!_Day282)</f>
        <v>45644.963000000003</v>
      </c>
      <c r="C288" s="8">
        <v>1461.74</v>
      </c>
      <c r="D288" s="8">
        <v>1416.8910000000001</v>
      </c>
      <c r="E288" s="8">
        <v>1386.3009999999999</v>
      </c>
      <c r="F288" s="8">
        <v>1327.7529999999999</v>
      </c>
      <c r="G288" s="8">
        <v>1310.4490000000001</v>
      </c>
      <c r="H288" s="8">
        <v>1810.0319999999999</v>
      </c>
      <c r="I288" s="8">
        <v>1851.269</v>
      </c>
      <c r="J288" s="8">
        <v>1921.0940000000001</v>
      </c>
      <c r="K288" s="8">
        <v>1960.105</v>
      </c>
      <c r="L288" s="8">
        <v>1993.096</v>
      </c>
      <c r="M288" s="8">
        <v>2063.9430000000002</v>
      </c>
      <c r="N288" s="8">
        <v>2087.9670000000001</v>
      </c>
      <c r="O288" s="8">
        <v>2069.3960000000002</v>
      </c>
      <c r="P288" s="8">
        <v>2075.654</v>
      </c>
      <c r="Q288" s="8">
        <v>2099.5520000000001</v>
      </c>
      <c r="R288" s="8">
        <v>2130.7370000000001</v>
      </c>
      <c r="S288" s="8">
        <v>2214.5550000000003</v>
      </c>
      <c r="T288" s="8">
        <v>2334.9549999999999</v>
      </c>
      <c r="U288" s="8">
        <v>2415.4479999999999</v>
      </c>
      <c r="V288" s="8">
        <v>2344.4749999999999</v>
      </c>
      <c r="W288" s="8">
        <v>2195.7249999999999</v>
      </c>
      <c r="X288" s="8">
        <v>1941.8210000000001</v>
      </c>
      <c r="Y288" s="8">
        <v>1691.2560000000001</v>
      </c>
      <c r="Z288" s="8">
        <v>1540.7489999999998</v>
      </c>
      <c r="AB288" s="9"/>
    </row>
    <row r="289" spans="1:28" x14ac:dyDescent="0.25">
      <c r="A289" s="6">
        <v>41556</v>
      </c>
      <c r="B289" s="7">
        <f>SUM('Highland Falls'!_Day283)</f>
        <v>45903.066999999995</v>
      </c>
      <c r="C289" s="8">
        <v>1439.2</v>
      </c>
      <c r="D289" s="8">
        <v>1407.8329999999999</v>
      </c>
      <c r="E289" s="8">
        <v>1399.454</v>
      </c>
      <c r="F289" s="8">
        <v>1409.807</v>
      </c>
      <c r="G289" s="8">
        <v>1588.748</v>
      </c>
      <c r="H289" s="8">
        <v>1863.0919999999999</v>
      </c>
      <c r="I289" s="8">
        <v>1909.9920000000002</v>
      </c>
      <c r="J289" s="8">
        <v>1932.3849999999998</v>
      </c>
      <c r="K289" s="8">
        <v>1931.489</v>
      </c>
      <c r="L289" s="8">
        <v>2006.1790000000001</v>
      </c>
      <c r="M289" s="8">
        <v>2014.558</v>
      </c>
      <c r="N289" s="8">
        <v>2049.8519999999999</v>
      </c>
      <c r="O289" s="8">
        <v>2064.8739999999998</v>
      </c>
      <c r="P289" s="8">
        <v>2054.0100000000002</v>
      </c>
      <c r="Q289" s="8">
        <v>2073.3649999999998</v>
      </c>
      <c r="R289" s="8">
        <v>2056.299</v>
      </c>
      <c r="S289" s="8">
        <v>2156.3009999999999</v>
      </c>
      <c r="T289" s="8">
        <v>2287.0889999999999</v>
      </c>
      <c r="U289" s="8">
        <v>2443.2170000000001</v>
      </c>
      <c r="V289" s="8">
        <v>2377.62</v>
      </c>
      <c r="W289" s="8">
        <v>2181.5009999999997</v>
      </c>
      <c r="X289" s="8">
        <v>1951.0820000000001</v>
      </c>
      <c r="Y289" s="8">
        <v>1733.6480000000001</v>
      </c>
      <c r="Z289" s="8">
        <v>1571.472</v>
      </c>
      <c r="AB289" s="9"/>
    </row>
    <row r="290" spans="1:28" x14ac:dyDescent="0.25">
      <c r="A290" s="6">
        <v>41557</v>
      </c>
      <c r="B290" s="7">
        <f>SUM('Highland Falls'!_Day284)</f>
        <v>47257.013999999996</v>
      </c>
      <c r="C290" s="8">
        <v>1471.232</v>
      </c>
      <c r="D290" s="8">
        <v>1423.3589999999999</v>
      </c>
      <c r="E290" s="8">
        <v>1420.489</v>
      </c>
      <c r="F290" s="8">
        <v>1446.0319999999999</v>
      </c>
      <c r="G290" s="8">
        <v>1600.039</v>
      </c>
      <c r="H290" s="8">
        <v>1860.5439999999999</v>
      </c>
      <c r="I290" s="8">
        <v>2017.3510000000001</v>
      </c>
      <c r="J290" s="8">
        <v>2007.11</v>
      </c>
      <c r="K290" s="8">
        <v>2017.568</v>
      </c>
      <c r="L290" s="8">
        <v>2111.9</v>
      </c>
      <c r="M290" s="8">
        <v>2150.4699999999998</v>
      </c>
      <c r="N290" s="8">
        <v>2171.491</v>
      </c>
      <c r="O290" s="8">
        <v>2163.8119999999999</v>
      </c>
      <c r="P290" s="8">
        <v>2115.5889999999999</v>
      </c>
      <c r="Q290" s="8">
        <v>2101.9880000000003</v>
      </c>
      <c r="R290" s="8">
        <v>2162.636</v>
      </c>
      <c r="S290" s="8">
        <v>2254.511</v>
      </c>
      <c r="T290" s="8">
        <v>2443.2379999999998</v>
      </c>
      <c r="U290" s="8">
        <v>2454.2139999999999</v>
      </c>
      <c r="V290" s="8">
        <v>2357.922</v>
      </c>
      <c r="W290" s="8">
        <v>2199.4279999999999</v>
      </c>
      <c r="X290" s="8">
        <v>1962.828</v>
      </c>
      <c r="Y290" s="8">
        <v>1774.808</v>
      </c>
      <c r="Z290" s="8">
        <v>1568.4549999999999</v>
      </c>
      <c r="AB290" s="9"/>
    </row>
    <row r="291" spans="1:28" x14ac:dyDescent="0.25">
      <c r="A291" s="6">
        <v>41558</v>
      </c>
      <c r="B291" s="7">
        <f>SUM('Highland Falls'!_Day285)</f>
        <v>47251.833999999995</v>
      </c>
      <c r="C291" s="8">
        <v>1445.598</v>
      </c>
      <c r="D291" s="8">
        <v>1414.21</v>
      </c>
      <c r="E291" s="8">
        <v>1407.8609999999999</v>
      </c>
      <c r="F291" s="8">
        <v>1421.2170000000001</v>
      </c>
      <c r="G291" s="8">
        <v>1566.5650000000001</v>
      </c>
      <c r="H291" s="8">
        <v>1828.337</v>
      </c>
      <c r="I291" s="8">
        <v>1962.4359999999999</v>
      </c>
      <c r="J291" s="8">
        <v>1991.92</v>
      </c>
      <c r="K291" s="8">
        <v>1989.33</v>
      </c>
      <c r="L291" s="8">
        <v>2067.73</v>
      </c>
      <c r="M291" s="8">
        <v>2120.1459999999997</v>
      </c>
      <c r="N291" s="8">
        <v>2144.877</v>
      </c>
      <c r="O291" s="8">
        <v>2141.3629999999998</v>
      </c>
      <c r="P291" s="8">
        <v>2161.1590000000001</v>
      </c>
      <c r="Q291" s="8">
        <v>2136.5329999999999</v>
      </c>
      <c r="R291" s="8">
        <v>2179.8209999999999</v>
      </c>
      <c r="S291" s="8">
        <v>2261.35</v>
      </c>
      <c r="T291" s="8">
        <v>2391.1089999999999</v>
      </c>
      <c r="U291" s="8">
        <v>2417.6459999999997</v>
      </c>
      <c r="V291" s="8">
        <v>2379.5450000000001</v>
      </c>
      <c r="W291" s="8">
        <v>2239.2370000000001</v>
      </c>
      <c r="X291" s="8">
        <v>2056.2359999999999</v>
      </c>
      <c r="Y291" s="8">
        <v>1861.0550000000001</v>
      </c>
      <c r="Z291" s="8">
        <v>1666.5529999999999</v>
      </c>
      <c r="AB291" s="9"/>
    </row>
    <row r="292" spans="1:28" x14ac:dyDescent="0.25">
      <c r="A292" s="6">
        <v>41559</v>
      </c>
      <c r="B292" s="7">
        <f>SUM('Highland Falls'!_Day286)</f>
        <v>45827.096000000005</v>
      </c>
      <c r="C292" s="8">
        <v>1525.2440000000001</v>
      </c>
      <c r="D292" s="8">
        <v>1451.8630000000001</v>
      </c>
      <c r="E292" s="8">
        <v>1407.021</v>
      </c>
      <c r="F292" s="8">
        <v>1419.894</v>
      </c>
      <c r="G292" s="8">
        <v>1496.1589999999999</v>
      </c>
      <c r="H292" s="8">
        <v>1624.336</v>
      </c>
      <c r="I292" s="8">
        <v>1739.92</v>
      </c>
      <c r="J292" s="8">
        <v>1873.508</v>
      </c>
      <c r="K292" s="8">
        <v>1957.424</v>
      </c>
      <c r="L292" s="8">
        <v>2044.595</v>
      </c>
      <c r="M292" s="8">
        <v>2064.9650000000001</v>
      </c>
      <c r="N292" s="8">
        <v>2055.6549999999997</v>
      </c>
      <c r="O292" s="8">
        <v>2073.6869999999999</v>
      </c>
      <c r="P292" s="8">
        <v>2050.9859999999999</v>
      </c>
      <c r="Q292" s="8">
        <v>2062.8440000000001</v>
      </c>
      <c r="R292" s="8">
        <v>2085.0479999999998</v>
      </c>
      <c r="S292" s="8">
        <v>2191.8049999999998</v>
      </c>
      <c r="T292" s="8">
        <v>2284.877</v>
      </c>
      <c r="U292" s="8">
        <v>2340.2329999999997</v>
      </c>
      <c r="V292" s="8">
        <v>2300.9700000000003</v>
      </c>
      <c r="W292" s="8">
        <v>2211.3559999999998</v>
      </c>
      <c r="X292" s="8">
        <v>2059.6729999999998</v>
      </c>
      <c r="Y292" s="8">
        <v>1848.4760000000001</v>
      </c>
      <c r="Z292" s="8">
        <v>1656.557</v>
      </c>
      <c r="AB292" s="9"/>
    </row>
    <row r="293" spans="1:28" x14ac:dyDescent="0.25">
      <c r="A293" s="6">
        <v>41560</v>
      </c>
      <c r="B293" s="7">
        <f>SUM('Highland Falls'!_Day287)</f>
        <v>45572.415000000001</v>
      </c>
      <c r="C293" s="8">
        <v>1531.586</v>
      </c>
      <c r="D293" s="8">
        <v>1460.326</v>
      </c>
      <c r="E293" s="8">
        <v>1416.3030000000001</v>
      </c>
      <c r="F293" s="8">
        <v>1419.992</v>
      </c>
      <c r="G293" s="8">
        <v>1459.8290000000002</v>
      </c>
      <c r="H293" s="8">
        <v>1538.6280000000002</v>
      </c>
      <c r="I293" s="8">
        <v>1629.9079999999999</v>
      </c>
      <c r="J293" s="8">
        <v>1786.204</v>
      </c>
      <c r="K293" s="8">
        <v>1904.875</v>
      </c>
      <c r="L293" s="8">
        <v>1974.8820000000001</v>
      </c>
      <c r="M293" s="8">
        <v>2011.373</v>
      </c>
      <c r="N293" s="8">
        <v>2070.4180000000001</v>
      </c>
      <c r="O293" s="8">
        <v>2100.14</v>
      </c>
      <c r="P293" s="8">
        <v>2112.663</v>
      </c>
      <c r="Q293" s="8">
        <v>2145.8850000000002</v>
      </c>
      <c r="R293" s="8">
        <v>2134.9789999999998</v>
      </c>
      <c r="S293" s="8">
        <v>2217.6840000000002</v>
      </c>
      <c r="T293" s="8">
        <v>2341.0590000000002</v>
      </c>
      <c r="U293" s="8">
        <v>2353.0990000000002</v>
      </c>
      <c r="V293" s="8">
        <v>2294.4670000000001</v>
      </c>
      <c r="W293" s="8">
        <v>2165.8139999999999</v>
      </c>
      <c r="X293" s="8">
        <v>2013.3049999999998</v>
      </c>
      <c r="Y293" s="8">
        <v>1843.2259999999999</v>
      </c>
      <c r="Z293" s="8">
        <v>1645.77</v>
      </c>
      <c r="AB293" s="9"/>
    </row>
    <row r="294" spans="1:28" x14ac:dyDescent="0.25">
      <c r="A294" s="6">
        <v>41561</v>
      </c>
      <c r="B294" s="7">
        <f>SUM('Highland Falls'!_Day288)</f>
        <v>44883.201999999997</v>
      </c>
      <c r="C294" s="8">
        <v>1510.614</v>
      </c>
      <c r="D294" s="8">
        <v>1450.68</v>
      </c>
      <c r="E294" s="8">
        <v>1422.1970000000001</v>
      </c>
      <c r="F294" s="8">
        <v>1434.2160000000001</v>
      </c>
      <c r="G294" s="8">
        <v>1503.2080000000001</v>
      </c>
      <c r="H294" s="8">
        <v>1591.9399999999998</v>
      </c>
      <c r="I294" s="8">
        <v>1689.5059999999999</v>
      </c>
      <c r="J294" s="8">
        <v>1831.0740000000001</v>
      </c>
      <c r="K294" s="8">
        <v>1929.249</v>
      </c>
      <c r="L294" s="8">
        <v>1992.501</v>
      </c>
      <c r="M294" s="8">
        <v>2026.5</v>
      </c>
      <c r="N294" s="8">
        <v>2059.2739999999999</v>
      </c>
      <c r="O294" s="8">
        <v>2033.0029999999999</v>
      </c>
      <c r="P294" s="8">
        <v>2042.5930000000001</v>
      </c>
      <c r="Q294" s="8">
        <v>2025.7719999999999</v>
      </c>
      <c r="R294" s="8">
        <v>2057.643</v>
      </c>
      <c r="S294" s="8">
        <v>2168.0329999999999</v>
      </c>
      <c r="T294" s="8">
        <v>2318.337</v>
      </c>
      <c r="U294" s="8">
        <v>2381.4279999999999</v>
      </c>
      <c r="V294" s="8">
        <v>2287.9500000000003</v>
      </c>
      <c r="W294" s="8">
        <v>2084.9290000000001</v>
      </c>
      <c r="X294" s="8">
        <v>1870.953</v>
      </c>
      <c r="Y294" s="8">
        <v>1667.82</v>
      </c>
      <c r="Z294" s="8">
        <v>1503.7820000000002</v>
      </c>
      <c r="AB294" s="9"/>
    </row>
    <row r="295" spans="1:28" x14ac:dyDescent="0.25">
      <c r="A295" s="6">
        <v>41562</v>
      </c>
      <c r="B295" s="7">
        <f>SUM('Highland Falls'!_Day289)</f>
        <v>46212.732999999993</v>
      </c>
      <c r="C295" s="8">
        <v>1412.383</v>
      </c>
      <c r="D295" s="8">
        <v>1390.655</v>
      </c>
      <c r="E295" s="8">
        <v>1378.412</v>
      </c>
      <c r="F295" s="8">
        <v>1384.6419999999998</v>
      </c>
      <c r="G295" s="8">
        <v>1523.634</v>
      </c>
      <c r="H295" s="8">
        <v>1799.203</v>
      </c>
      <c r="I295" s="8">
        <v>1910.3420000000001</v>
      </c>
      <c r="J295" s="8">
        <v>1957.5920000000001</v>
      </c>
      <c r="K295" s="8">
        <v>1962.877</v>
      </c>
      <c r="L295" s="8">
        <v>2029.02</v>
      </c>
      <c r="M295" s="8">
        <v>2096.605</v>
      </c>
      <c r="N295" s="8">
        <v>2105.348</v>
      </c>
      <c r="O295" s="8">
        <v>2134.1669999999999</v>
      </c>
      <c r="P295" s="8">
        <v>2140.873</v>
      </c>
      <c r="Q295" s="8">
        <v>2146.837</v>
      </c>
      <c r="R295" s="8">
        <v>2176.8110000000001</v>
      </c>
      <c r="S295" s="8">
        <v>2243.2129999999997</v>
      </c>
      <c r="T295" s="8">
        <v>2427.4319999999998</v>
      </c>
      <c r="U295" s="8">
        <v>2426.683</v>
      </c>
      <c r="V295" s="8">
        <v>2337.4679999999998</v>
      </c>
      <c r="W295" s="8">
        <v>2143.5259999999998</v>
      </c>
      <c r="X295" s="8">
        <v>1896.951</v>
      </c>
      <c r="Y295" s="8">
        <v>1687.931</v>
      </c>
      <c r="Z295" s="8">
        <v>1500.1279999999999</v>
      </c>
      <c r="AB295" s="9"/>
    </row>
    <row r="296" spans="1:28" x14ac:dyDescent="0.25">
      <c r="A296" s="6">
        <v>41563</v>
      </c>
      <c r="B296" s="7">
        <f>SUM('Highland Falls'!_Day290)</f>
        <v>47238.463999999993</v>
      </c>
      <c r="C296" s="8">
        <v>1413.7339999999999</v>
      </c>
      <c r="D296" s="8">
        <v>1408.2809999999999</v>
      </c>
      <c r="E296" s="8">
        <v>1392.027</v>
      </c>
      <c r="F296" s="8">
        <v>1403.2269999999999</v>
      </c>
      <c r="G296" s="8">
        <v>1571.864</v>
      </c>
      <c r="H296" s="8">
        <v>1849.1969999999999</v>
      </c>
      <c r="I296" s="8">
        <v>1998.0730000000001</v>
      </c>
      <c r="J296" s="8">
        <v>1990.8910000000001</v>
      </c>
      <c r="K296" s="8">
        <v>1984.2060000000001</v>
      </c>
      <c r="L296" s="8">
        <v>2029.405</v>
      </c>
      <c r="M296" s="8">
        <v>2067.59</v>
      </c>
      <c r="N296" s="8">
        <v>2122.645</v>
      </c>
      <c r="O296" s="8">
        <v>2165.002</v>
      </c>
      <c r="P296" s="8">
        <v>2167.067</v>
      </c>
      <c r="Q296" s="8">
        <v>2213.2600000000002</v>
      </c>
      <c r="R296" s="8">
        <v>2194.4789999999998</v>
      </c>
      <c r="S296" s="8">
        <v>2277.7579999999998</v>
      </c>
      <c r="T296" s="8">
        <v>2470.7200000000003</v>
      </c>
      <c r="U296" s="8">
        <v>2501.835</v>
      </c>
      <c r="V296" s="8">
        <v>2436.5320000000002</v>
      </c>
      <c r="W296" s="8">
        <v>2214.31</v>
      </c>
      <c r="X296" s="8">
        <v>1996.1129999999998</v>
      </c>
      <c r="Y296" s="8">
        <v>1777.9369999999999</v>
      </c>
      <c r="Z296" s="8">
        <v>1592.3109999999999</v>
      </c>
      <c r="AB296" s="9"/>
    </row>
    <row r="297" spans="1:28" x14ac:dyDescent="0.25">
      <c r="A297" s="6">
        <v>41564</v>
      </c>
      <c r="B297" s="7">
        <f>SUM('Highland Falls'!_Day291)</f>
        <v>49852.123999999989</v>
      </c>
      <c r="C297" s="8">
        <v>1511.7550000000001</v>
      </c>
      <c r="D297" s="8">
        <v>1481.55</v>
      </c>
      <c r="E297" s="8">
        <v>1461.4390000000001</v>
      </c>
      <c r="F297" s="8">
        <v>1470.1819999999998</v>
      </c>
      <c r="G297" s="8">
        <v>1624.8890000000001</v>
      </c>
      <c r="H297" s="8">
        <v>1866.8789999999999</v>
      </c>
      <c r="I297" s="8">
        <v>2009.826</v>
      </c>
      <c r="J297" s="8">
        <v>2032.702</v>
      </c>
      <c r="K297" s="8">
        <v>2058.6790000000001</v>
      </c>
      <c r="L297" s="8">
        <v>2135.9659999999999</v>
      </c>
      <c r="M297" s="8">
        <v>2267.643</v>
      </c>
      <c r="N297" s="8">
        <v>2288.1880000000001</v>
      </c>
      <c r="O297" s="8">
        <v>2270.9259999999999</v>
      </c>
      <c r="P297" s="8">
        <v>2316.944</v>
      </c>
      <c r="Q297" s="8">
        <v>2303.5950000000003</v>
      </c>
      <c r="R297" s="8">
        <v>2344.4259999999999</v>
      </c>
      <c r="S297" s="8">
        <v>2403.4079999999999</v>
      </c>
      <c r="T297" s="8">
        <v>2583.8049999999998</v>
      </c>
      <c r="U297" s="8">
        <v>2645.643</v>
      </c>
      <c r="V297" s="8">
        <v>2575.6289999999999</v>
      </c>
      <c r="W297" s="8">
        <v>2402.547</v>
      </c>
      <c r="X297" s="8">
        <v>2149.6019999999999</v>
      </c>
      <c r="Y297" s="8">
        <v>1940.134</v>
      </c>
      <c r="Z297" s="8">
        <v>1705.7669999999998</v>
      </c>
      <c r="AB297" s="9"/>
    </row>
    <row r="298" spans="1:28" x14ac:dyDescent="0.25">
      <c r="A298" s="6">
        <v>41565</v>
      </c>
      <c r="B298" s="7">
        <f>SUM('Highland Falls'!_Day292)</f>
        <v>47752.438999999991</v>
      </c>
      <c r="C298" s="8">
        <v>1597.239</v>
      </c>
      <c r="D298" s="8">
        <v>1558.249</v>
      </c>
      <c r="E298" s="8">
        <v>1507.6110000000001</v>
      </c>
      <c r="F298" s="8">
        <v>1497.1179999999999</v>
      </c>
      <c r="G298" s="8">
        <v>1643.0540000000001</v>
      </c>
      <c r="H298" s="8">
        <v>1891.8410000000001</v>
      </c>
      <c r="I298" s="8">
        <v>1992.5709999999999</v>
      </c>
      <c r="J298" s="8">
        <v>2016.105</v>
      </c>
      <c r="K298" s="8">
        <v>2076.9769999999999</v>
      </c>
      <c r="L298" s="8">
        <v>2108.5609999999997</v>
      </c>
      <c r="M298" s="8">
        <v>2131.9969999999998</v>
      </c>
      <c r="N298" s="8">
        <v>2164.386</v>
      </c>
      <c r="O298" s="8">
        <v>2183.23</v>
      </c>
      <c r="P298" s="8">
        <v>2181.991</v>
      </c>
      <c r="Q298" s="8">
        <v>2172.828</v>
      </c>
      <c r="R298" s="8">
        <v>2184.819</v>
      </c>
      <c r="S298" s="8">
        <v>2176.2370000000001</v>
      </c>
      <c r="T298" s="8">
        <v>2267.2510000000002</v>
      </c>
      <c r="U298" s="8">
        <v>2340.31</v>
      </c>
      <c r="V298" s="8">
        <v>2293.942</v>
      </c>
      <c r="W298" s="8">
        <v>2178.232</v>
      </c>
      <c r="X298" s="8">
        <v>2023.35</v>
      </c>
      <c r="Y298" s="8">
        <v>1883.126</v>
      </c>
      <c r="Z298" s="8">
        <v>1681.414</v>
      </c>
      <c r="AB298" s="9"/>
    </row>
    <row r="299" spans="1:28" x14ac:dyDescent="0.25">
      <c r="A299" s="6">
        <v>41566</v>
      </c>
      <c r="B299" s="7">
        <f>SUM('Highland Falls'!_Day293)</f>
        <v>45399.655000000013</v>
      </c>
      <c r="C299" s="8">
        <v>1556.4079999999999</v>
      </c>
      <c r="D299" s="8">
        <v>1475.0889999999999</v>
      </c>
      <c r="E299" s="8">
        <v>1431.444</v>
      </c>
      <c r="F299" s="8">
        <v>1431.374</v>
      </c>
      <c r="G299" s="8">
        <v>1522.836</v>
      </c>
      <c r="H299" s="8">
        <v>1603.2449999999999</v>
      </c>
      <c r="I299" s="8">
        <v>1739.8220000000001</v>
      </c>
      <c r="J299" s="8">
        <v>1863.4560000000001</v>
      </c>
      <c r="K299" s="8">
        <v>1976.212</v>
      </c>
      <c r="L299" s="8">
        <v>2034.424</v>
      </c>
      <c r="M299" s="8">
        <v>2054.1219999999998</v>
      </c>
      <c r="N299" s="8">
        <v>2028.8589999999999</v>
      </c>
      <c r="O299" s="8">
        <v>1981.798</v>
      </c>
      <c r="P299" s="8">
        <v>1998.2269999999999</v>
      </c>
      <c r="Q299" s="8">
        <v>2004.002</v>
      </c>
      <c r="R299" s="8">
        <v>2085.3559999999998</v>
      </c>
      <c r="S299" s="8">
        <v>2175.1309999999999</v>
      </c>
      <c r="T299" s="8">
        <v>2314.8019999999997</v>
      </c>
      <c r="U299" s="8">
        <v>2304.5889999999999</v>
      </c>
      <c r="V299" s="8">
        <v>2250.5630000000001</v>
      </c>
      <c r="W299" s="8">
        <v>2114.7280000000001</v>
      </c>
      <c r="X299" s="8">
        <v>1977.3529999999998</v>
      </c>
      <c r="Y299" s="8">
        <v>1826.8389999999999</v>
      </c>
      <c r="Z299" s="8">
        <v>1648.9760000000001</v>
      </c>
      <c r="AB299" s="9"/>
    </row>
    <row r="300" spans="1:28" x14ac:dyDescent="0.25">
      <c r="A300" s="6">
        <v>41567</v>
      </c>
      <c r="B300" s="7">
        <f>SUM('Highland Falls'!_Day294)</f>
        <v>44646.049000000014</v>
      </c>
      <c r="C300" s="8">
        <v>1512.3710000000001</v>
      </c>
      <c r="D300" s="8">
        <v>1459.521</v>
      </c>
      <c r="E300" s="8">
        <v>1420.0619999999999</v>
      </c>
      <c r="F300" s="8">
        <v>1428.077</v>
      </c>
      <c r="G300" s="8">
        <v>1477.0700000000002</v>
      </c>
      <c r="H300" s="8">
        <v>1557.4929999999999</v>
      </c>
      <c r="I300" s="8">
        <v>1601.047</v>
      </c>
      <c r="J300" s="8">
        <v>1767.5210000000002</v>
      </c>
      <c r="K300" s="8">
        <v>1915.9</v>
      </c>
      <c r="L300" s="8">
        <v>2031.75</v>
      </c>
      <c r="M300" s="8">
        <v>2056.4809999999998</v>
      </c>
      <c r="N300" s="8">
        <v>2042.9359999999999</v>
      </c>
      <c r="O300" s="8">
        <v>2075.1779999999999</v>
      </c>
      <c r="P300" s="8">
        <v>2034.508</v>
      </c>
      <c r="Q300" s="8">
        <v>1986.2150000000001</v>
      </c>
      <c r="R300" s="8">
        <v>2025.681</v>
      </c>
      <c r="S300" s="8">
        <v>2096.1990000000001</v>
      </c>
      <c r="T300" s="8">
        <v>2218.1880000000001</v>
      </c>
      <c r="U300" s="8">
        <v>2295.37</v>
      </c>
      <c r="V300" s="8">
        <v>2273.6910000000003</v>
      </c>
      <c r="W300" s="8">
        <v>2133.7959999999998</v>
      </c>
      <c r="X300" s="8">
        <v>1945.5309999999999</v>
      </c>
      <c r="Y300" s="8">
        <v>1727.9360000000001</v>
      </c>
      <c r="Z300" s="8">
        <v>1563.527</v>
      </c>
      <c r="AB300" s="9"/>
    </row>
    <row r="301" spans="1:28" x14ac:dyDescent="0.25">
      <c r="A301" s="6">
        <v>41568</v>
      </c>
      <c r="B301" s="7">
        <f>SUM('Highland Falls'!_Day295)</f>
        <v>46894.084999999985</v>
      </c>
      <c r="C301" s="8">
        <v>1457.7570000000001</v>
      </c>
      <c r="D301" s="8">
        <v>1418.347</v>
      </c>
      <c r="E301" s="8">
        <v>1400.7349999999999</v>
      </c>
      <c r="F301" s="8">
        <v>1429.6030000000001</v>
      </c>
      <c r="G301" s="8">
        <v>1577.7929999999999</v>
      </c>
      <c r="H301" s="8">
        <v>1830.5070000000001</v>
      </c>
      <c r="I301" s="8">
        <v>1954.7359999999999</v>
      </c>
      <c r="J301" s="8">
        <v>1990.1559999999999</v>
      </c>
      <c r="K301" s="8">
        <v>1964.886</v>
      </c>
      <c r="L301" s="8">
        <v>2037.434</v>
      </c>
      <c r="M301" s="8">
        <v>2087.2599999999998</v>
      </c>
      <c r="N301" s="8">
        <v>2093.105</v>
      </c>
      <c r="O301" s="8">
        <v>2154.8240000000001</v>
      </c>
      <c r="P301" s="8">
        <v>2132.0879999999997</v>
      </c>
      <c r="Q301" s="8">
        <v>2125.9839999999999</v>
      </c>
      <c r="R301" s="8">
        <v>2146.27</v>
      </c>
      <c r="S301" s="8">
        <v>2267.9650000000001</v>
      </c>
      <c r="T301" s="8">
        <v>2447.3959999999997</v>
      </c>
      <c r="U301" s="8">
        <v>2471.0069999999996</v>
      </c>
      <c r="V301" s="8">
        <v>2401.1259999999997</v>
      </c>
      <c r="W301" s="8">
        <v>2219.63</v>
      </c>
      <c r="X301" s="8">
        <v>1974.973</v>
      </c>
      <c r="Y301" s="8">
        <v>1733.606</v>
      </c>
      <c r="Z301" s="8">
        <v>1576.8969999999999</v>
      </c>
      <c r="AB301" s="9"/>
    </row>
    <row r="302" spans="1:28" x14ac:dyDescent="0.25">
      <c r="A302" s="6">
        <v>41569</v>
      </c>
      <c r="B302" s="7">
        <f>SUM('Highland Falls'!_Day296)</f>
        <v>47524.553999999996</v>
      </c>
      <c r="C302" s="8">
        <v>1465.345</v>
      </c>
      <c r="D302" s="8">
        <v>1447.6980000000001</v>
      </c>
      <c r="E302" s="8">
        <v>1421.7069999999999</v>
      </c>
      <c r="F302" s="8">
        <v>1447.278</v>
      </c>
      <c r="G302" s="8">
        <v>1633.52</v>
      </c>
      <c r="H302" s="8">
        <v>1887.3119999999999</v>
      </c>
      <c r="I302" s="8">
        <v>1997.7369999999999</v>
      </c>
      <c r="J302" s="8">
        <v>2042.327</v>
      </c>
      <c r="K302" s="8">
        <v>2022.51</v>
      </c>
      <c r="L302" s="8">
        <v>2050.1390000000001</v>
      </c>
      <c r="M302" s="8">
        <v>2110.64</v>
      </c>
      <c r="N302" s="8">
        <v>2105.5789999999997</v>
      </c>
      <c r="O302" s="8">
        <v>2126.1379999999999</v>
      </c>
      <c r="P302" s="8">
        <v>2183.2020000000002</v>
      </c>
      <c r="Q302" s="8">
        <v>2188.319</v>
      </c>
      <c r="R302" s="8">
        <v>2189.2849999999999</v>
      </c>
      <c r="S302" s="8">
        <v>2261.5529999999999</v>
      </c>
      <c r="T302" s="8">
        <v>2467.1010000000001</v>
      </c>
      <c r="U302" s="8">
        <v>2484.902</v>
      </c>
      <c r="V302" s="8">
        <v>2415.0630000000001</v>
      </c>
      <c r="W302" s="8">
        <v>2227.288</v>
      </c>
      <c r="X302" s="8">
        <v>1980.09</v>
      </c>
      <c r="Y302" s="8">
        <v>1763.4960000000001</v>
      </c>
      <c r="Z302" s="8">
        <v>1606.325</v>
      </c>
      <c r="AB302" s="9"/>
    </row>
    <row r="303" spans="1:28" x14ac:dyDescent="0.25">
      <c r="A303" s="6">
        <v>41570</v>
      </c>
      <c r="B303" s="7">
        <f>SUM('Highland Falls'!_Day297)</f>
        <v>47739.705999999998</v>
      </c>
      <c r="C303" s="8">
        <v>1516.5640000000001</v>
      </c>
      <c r="D303" s="8">
        <v>1487.164</v>
      </c>
      <c r="E303" s="8">
        <v>1467.4869999999999</v>
      </c>
      <c r="F303" s="8">
        <v>1491.7560000000001</v>
      </c>
      <c r="G303" s="8">
        <v>1677.991</v>
      </c>
      <c r="H303" s="8">
        <v>1914.9829999999999</v>
      </c>
      <c r="I303" s="8">
        <v>2052.1549999999997</v>
      </c>
      <c r="J303" s="8">
        <v>2048.9210000000003</v>
      </c>
      <c r="K303" s="8">
        <v>2044.7349999999999</v>
      </c>
      <c r="L303" s="8">
        <v>2094.2599999999998</v>
      </c>
      <c r="M303" s="8">
        <v>2141.2440000000001</v>
      </c>
      <c r="N303" s="8">
        <v>2132.1089999999999</v>
      </c>
      <c r="O303" s="8">
        <v>2084.3199999999997</v>
      </c>
      <c r="P303" s="8">
        <v>2048.2139999999999</v>
      </c>
      <c r="Q303" s="8">
        <v>2097.431</v>
      </c>
      <c r="R303" s="8">
        <v>2164.2109999999998</v>
      </c>
      <c r="S303" s="8">
        <v>2256.1489999999999</v>
      </c>
      <c r="T303" s="8">
        <v>2481.0309999999999</v>
      </c>
      <c r="U303" s="8">
        <v>2483.6559999999999</v>
      </c>
      <c r="V303" s="8">
        <v>2394.4900000000002</v>
      </c>
      <c r="W303" s="8">
        <v>2275.8820000000001</v>
      </c>
      <c r="X303" s="8">
        <v>2040.01</v>
      </c>
      <c r="Y303" s="8">
        <v>1756.2929999999999</v>
      </c>
      <c r="Z303" s="8">
        <v>1588.65</v>
      </c>
      <c r="AB303" s="9"/>
    </row>
    <row r="304" spans="1:28" x14ac:dyDescent="0.25">
      <c r="A304" s="6">
        <v>41571</v>
      </c>
      <c r="B304" s="7">
        <f>SUM('Highland Falls'!_Day298)</f>
        <v>49074.598999999995</v>
      </c>
      <c r="C304" s="8">
        <v>1514.4290000000001</v>
      </c>
      <c r="D304" s="8">
        <v>1490.4749999999999</v>
      </c>
      <c r="E304" s="8">
        <v>1470.3710000000001</v>
      </c>
      <c r="F304" s="8">
        <v>1488.326</v>
      </c>
      <c r="G304" s="8">
        <v>1688.8620000000001</v>
      </c>
      <c r="H304" s="8">
        <v>1988.3779999999999</v>
      </c>
      <c r="I304" s="8">
        <v>2098.6979999999999</v>
      </c>
      <c r="J304" s="8">
        <v>2093.4409999999998</v>
      </c>
      <c r="K304" s="8">
        <v>2066.5680000000002</v>
      </c>
      <c r="L304" s="8">
        <v>2075.4719999999998</v>
      </c>
      <c r="M304" s="8">
        <v>2128.3360000000002</v>
      </c>
      <c r="N304" s="8">
        <v>2135.2170000000001</v>
      </c>
      <c r="O304" s="8">
        <v>2125.13</v>
      </c>
      <c r="P304" s="8">
        <v>2140.6419999999998</v>
      </c>
      <c r="Q304" s="8">
        <v>2135.616</v>
      </c>
      <c r="R304" s="8">
        <v>2173.9690000000001</v>
      </c>
      <c r="S304" s="8">
        <v>2286.3960000000002</v>
      </c>
      <c r="T304" s="8">
        <v>2574.5509999999999</v>
      </c>
      <c r="U304" s="8">
        <v>2623.3969999999999</v>
      </c>
      <c r="V304" s="8">
        <v>2567.25</v>
      </c>
      <c r="W304" s="8">
        <v>2420.5860000000002</v>
      </c>
      <c r="X304" s="8">
        <v>2167.13</v>
      </c>
      <c r="Y304" s="8">
        <v>1911.1119999999999</v>
      </c>
      <c r="Z304" s="8">
        <v>1710.2469999999998</v>
      </c>
      <c r="AB304" s="9"/>
    </row>
    <row r="305" spans="1:28" x14ac:dyDescent="0.25">
      <c r="A305" s="6">
        <v>41572</v>
      </c>
      <c r="B305" s="7">
        <f>SUM('Highland Falls'!_Day299)</f>
        <v>50108.17</v>
      </c>
      <c r="C305" s="8">
        <v>1623.405</v>
      </c>
      <c r="D305" s="8">
        <v>1577.2889999999998</v>
      </c>
      <c r="E305" s="8">
        <v>1558.424</v>
      </c>
      <c r="F305" s="8">
        <v>1595.6780000000001</v>
      </c>
      <c r="G305" s="8">
        <v>1773.597</v>
      </c>
      <c r="H305" s="8">
        <v>2044.588</v>
      </c>
      <c r="I305" s="8">
        <v>2164.9250000000002</v>
      </c>
      <c r="J305" s="8">
        <v>2163.4690000000001</v>
      </c>
      <c r="K305" s="8">
        <v>2170.2309999999998</v>
      </c>
      <c r="L305" s="8">
        <v>2200.52</v>
      </c>
      <c r="M305" s="8">
        <v>2211.797</v>
      </c>
      <c r="N305" s="8">
        <v>2169.9789999999998</v>
      </c>
      <c r="O305" s="8">
        <v>2150.61</v>
      </c>
      <c r="P305" s="8">
        <v>2125.06</v>
      </c>
      <c r="Q305" s="8">
        <v>2128.9659999999999</v>
      </c>
      <c r="R305" s="8">
        <v>2226.511</v>
      </c>
      <c r="S305" s="8">
        <v>2291.4499999999998</v>
      </c>
      <c r="T305" s="8">
        <v>2468.0950000000003</v>
      </c>
      <c r="U305" s="8">
        <v>2488.4929999999999</v>
      </c>
      <c r="V305" s="8">
        <v>2444.54</v>
      </c>
      <c r="W305" s="8">
        <v>2403.877</v>
      </c>
      <c r="X305" s="8">
        <v>2257.3670000000002</v>
      </c>
      <c r="Y305" s="8">
        <v>2014.2639999999999</v>
      </c>
      <c r="Z305" s="8">
        <v>1855.0349999999999</v>
      </c>
      <c r="AB305" s="9"/>
    </row>
    <row r="306" spans="1:28" x14ac:dyDescent="0.25">
      <c r="A306" s="6">
        <v>41573</v>
      </c>
      <c r="B306" s="7">
        <f>SUM('Highland Falls'!_Day300)</f>
        <v>48999.453999999998</v>
      </c>
      <c r="C306" s="8">
        <v>1725.451</v>
      </c>
      <c r="D306" s="8">
        <v>1646.5819999999999</v>
      </c>
      <c r="E306" s="8">
        <v>1609.6570000000002</v>
      </c>
      <c r="F306" s="8">
        <v>1596.616</v>
      </c>
      <c r="G306" s="8">
        <v>1703.8630000000001</v>
      </c>
      <c r="H306" s="8">
        <v>1795.1010000000001</v>
      </c>
      <c r="I306" s="8">
        <v>1900.7939999999999</v>
      </c>
      <c r="J306" s="8">
        <v>2046.0859999999998</v>
      </c>
      <c r="K306" s="8">
        <v>2124.444</v>
      </c>
      <c r="L306" s="8">
        <v>2170.1819999999998</v>
      </c>
      <c r="M306" s="8">
        <v>2227.337</v>
      </c>
      <c r="N306" s="8">
        <v>2205.0699999999997</v>
      </c>
      <c r="O306" s="8">
        <v>2191.2660000000001</v>
      </c>
      <c r="P306" s="8">
        <v>2131.654</v>
      </c>
      <c r="Q306" s="8">
        <v>2082.5419999999999</v>
      </c>
      <c r="R306" s="8">
        <v>2163.3989999999999</v>
      </c>
      <c r="S306" s="8">
        <v>2291.884</v>
      </c>
      <c r="T306" s="8">
        <v>2426.998</v>
      </c>
      <c r="U306" s="8">
        <v>2404.402</v>
      </c>
      <c r="V306" s="8">
        <v>2386.125</v>
      </c>
      <c r="W306" s="8">
        <v>2286.3820000000001</v>
      </c>
      <c r="X306" s="8">
        <v>2153.473</v>
      </c>
      <c r="Y306" s="8">
        <v>1956.913</v>
      </c>
      <c r="Z306" s="8">
        <v>1773.2329999999999</v>
      </c>
      <c r="AB306" s="9"/>
    </row>
    <row r="307" spans="1:28" x14ac:dyDescent="0.25">
      <c r="A307" s="6">
        <v>41574</v>
      </c>
      <c r="B307" s="7">
        <f>SUM('Highland Falls'!_Day301)</f>
        <v>47993.770999999993</v>
      </c>
      <c r="C307" s="8">
        <v>1648.6680000000001</v>
      </c>
      <c r="D307" s="8">
        <v>1570.3030000000001</v>
      </c>
      <c r="E307" s="8">
        <v>1532.146</v>
      </c>
      <c r="F307" s="8">
        <v>1537.5430000000001</v>
      </c>
      <c r="G307" s="8">
        <v>1593.2069999999999</v>
      </c>
      <c r="H307" s="8">
        <v>1663.2069999999999</v>
      </c>
      <c r="I307" s="8">
        <v>1807.0360000000001</v>
      </c>
      <c r="J307" s="8">
        <v>1949.9480000000001</v>
      </c>
      <c r="K307" s="8">
        <v>2028.3269999999998</v>
      </c>
      <c r="L307" s="8">
        <v>2097.5640000000003</v>
      </c>
      <c r="M307" s="8">
        <v>2115.9459999999999</v>
      </c>
      <c r="N307" s="8">
        <v>2161.5439999999999</v>
      </c>
      <c r="O307" s="8">
        <v>2140.4670000000001</v>
      </c>
      <c r="P307" s="8">
        <v>2172.38</v>
      </c>
      <c r="Q307" s="8">
        <v>2166.4859999999999</v>
      </c>
      <c r="R307" s="8">
        <v>2171.0429999999997</v>
      </c>
      <c r="S307" s="8">
        <v>2321.2629999999999</v>
      </c>
      <c r="T307" s="8">
        <v>2515.009</v>
      </c>
      <c r="U307" s="8">
        <v>2491.0970000000002</v>
      </c>
      <c r="V307" s="8">
        <v>2437.498</v>
      </c>
      <c r="W307" s="8">
        <v>2274.0409999999997</v>
      </c>
      <c r="X307" s="8">
        <v>2090.5009999999997</v>
      </c>
      <c r="Y307" s="8">
        <v>1834.3500000000001</v>
      </c>
      <c r="Z307" s="8">
        <v>1674.1970000000001</v>
      </c>
      <c r="AB307" s="9"/>
    </row>
    <row r="308" spans="1:28" x14ac:dyDescent="0.25">
      <c r="A308" s="6">
        <v>41575</v>
      </c>
      <c r="B308" s="7">
        <f>SUM('Highland Falls'!_Day302)</f>
        <v>48826.322999999997</v>
      </c>
      <c r="C308" s="8">
        <v>1560.874</v>
      </c>
      <c r="D308" s="8">
        <v>1531.53</v>
      </c>
      <c r="E308" s="8">
        <v>1520.211</v>
      </c>
      <c r="F308" s="8">
        <v>1529.787</v>
      </c>
      <c r="G308" s="8">
        <v>1727.4110000000001</v>
      </c>
      <c r="H308" s="8">
        <v>1997.163</v>
      </c>
      <c r="I308" s="8">
        <v>2101.2040000000002</v>
      </c>
      <c r="J308" s="8">
        <v>2091.2849999999999</v>
      </c>
      <c r="K308" s="8">
        <v>2097.9630000000002</v>
      </c>
      <c r="L308" s="8">
        <v>2184.931</v>
      </c>
      <c r="M308" s="8">
        <v>2185.337</v>
      </c>
      <c r="N308" s="8">
        <v>2186.7930000000001</v>
      </c>
      <c r="O308" s="8">
        <v>2150.5749999999998</v>
      </c>
      <c r="P308" s="8">
        <v>2110.759</v>
      </c>
      <c r="Q308" s="8">
        <v>2120.5940000000001</v>
      </c>
      <c r="R308" s="8">
        <v>2147.8240000000001</v>
      </c>
      <c r="S308" s="8">
        <v>2288.3980000000001</v>
      </c>
      <c r="T308" s="8">
        <v>2516.8989999999999</v>
      </c>
      <c r="U308" s="8">
        <v>2521.2950000000001</v>
      </c>
      <c r="V308" s="8">
        <v>2451.4699999999998</v>
      </c>
      <c r="W308" s="8">
        <v>2290.5050000000001</v>
      </c>
      <c r="X308" s="8">
        <v>2076.3959999999997</v>
      </c>
      <c r="Y308" s="8">
        <v>1815.8069999999998</v>
      </c>
      <c r="Z308" s="8">
        <v>1621.3119999999999</v>
      </c>
      <c r="AB308" s="9"/>
    </row>
    <row r="309" spans="1:28" x14ac:dyDescent="0.25">
      <c r="A309" s="6">
        <v>41576</v>
      </c>
      <c r="B309" s="7">
        <f>SUM('Highland Falls'!_Day303)</f>
        <v>49534.058000000005</v>
      </c>
      <c r="C309" s="8">
        <v>1542.0230000000001</v>
      </c>
      <c r="D309" s="8">
        <v>1510.614</v>
      </c>
      <c r="E309" s="8">
        <v>1499.6869999999999</v>
      </c>
      <c r="F309" s="8">
        <v>1510.9079999999999</v>
      </c>
      <c r="G309" s="8">
        <v>1701.3989999999999</v>
      </c>
      <c r="H309" s="8">
        <v>1954.7849999999999</v>
      </c>
      <c r="I309" s="8">
        <v>2114.1610000000001</v>
      </c>
      <c r="J309" s="8">
        <v>2104.683</v>
      </c>
      <c r="K309" s="8">
        <v>2124.8710000000001</v>
      </c>
      <c r="L309" s="8">
        <v>2156.7420000000002</v>
      </c>
      <c r="M309" s="8">
        <v>2202.424</v>
      </c>
      <c r="N309" s="8">
        <v>2237.018</v>
      </c>
      <c r="O309" s="8">
        <v>2187.85</v>
      </c>
      <c r="P309" s="8">
        <v>2171.8969999999999</v>
      </c>
      <c r="Q309" s="8">
        <v>2156.4059999999999</v>
      </c>
      <c r="R309" s="8">
        <v>2211.5030000000002</v>
      </c>
      <c r="S309" s="8">
        <v>2396.4989999999998</v>
      </c>
      <c r="T309" s="8">
        <v>2575.2159999999999</v>
      </c>
      <c r="U309" s="8">
        <v>2608.5010000000002</v>
      </c>
      <c r="V309" s="8">
        <v>2512.58</v>
      </c>
      <c r="W309" s="8">
        <v>2349.1440000000002</v>
      </c>
      <c r="X309" s="8">
        <v>2109.576</v>
      </c>
      <c r="Y309" s="8">
        <v>1884.575</v>
      </c>
      <c r="Z309" s="8">
        <v>1710.9960000000001</v>
      </c>
      <c r="AB309" s="9"/>
    </row>
    <row r="310" spans="1:28" x14ac:dyDescent="0.25">
      <c r="A310" s="6">
        <v>41577</v>
      </c>
      <c r="B310" s="7">
        <f>SUM('Highland Falls'!_Day304)</f>
        <v>50311.736999999994</v>
      </c>
      <c r="C310" s="8">
        <v>1624.126</v>
      </c>
      <c r="D310" s="8">
        <v>1597.3510000000001</v>
      </c>
      <c r="E310" s="8">
        <v>1565.4659999999999</v>
      </c>
      <c r="F310" s="8">
        <v>1599.752</v>
      </c>
      <c r="G310" s="8">
        <v>1756.2859999999998</v>
      </c>
      <c r="H310" s="8">
        <v>2058.2939999999999</v>
      </c>
      <c r="I310" s="8">
        <v>2189.0329999999999</v>
      </c>
      <c r="J310" s="8">
        <v>2180.5839999999998</v>
      </c>
      <c r="K310" s="8">
        <v>2153.6620000000003</v>
      </c>
      <c r="L310" s="8">
        <v>2227.5259999999998</v>
      </c>
      <c r="M310" s="8">
        <v>2235.4919999999997</v>
      </c>
      <c r="N310" s="8">
        <v>2265.067</v>
      </c>
      <c r="O310" s="8">
        <v>2214.5339999999997</v>
      </c>
      <c r="P310" s="8">
        <v>2225.1459999999997</v>
      </c>
      <c r="Q310" s="8">
        <v>2215.6469999999999</v>
      </c>
      <c r="R310" s="8">
        <v>2222.0309999999999</v>
      </c>
      <c r="S310" s="8">
        <v>2363.578</v>
      </c>
      <c r="T310" s="8">
        <v>2552.34</v>
      </c>
      <c r="U310" s="8">
        <v>2542.7919999999999</v>
      </c>
      <c r="V310" s="8">
        <v>2479.9110000000001</v>
      </c>
      <c r="W310" s="8">
        <v>2316.0340000000001</v>
      </c>
      <c r="X310" s="8">
        <v>2125.5219999999999</v>
      </c>
      <c r="Y310" s="8">
        <v>1885.009</v>
      </c>
      <c r="Z310" s="8">
        <v>1716.5540000000001</v>
      </c>
      <c r="AB310" s="9"/>
    </row>
    <row r="311" spans="1:28" x14ac:dyDescent="0.25">
      <c r="A311" s="6">
        <v>41578</v>
      </c>
      <c r="B311" s="7">
        <f>SUM('Highland Falls'!_Day305)</f>
        <v>50439.563999999998</v>
      </c>
      <c r="C311" s="8">
        <v>1616.3139999999999</v>
      </c>
      <c r="D311" s="8">
        <v>1560.076</v>
      </c>
      <c r="E311" s="8">
        <v>1552.922</v>
      </c>
      <c r="F311" s="8">
        <v>1560.86</v>
      </c>
      <c r="G311" s="8">
        <v>1761.7950000000001</v>
      </c>
      <c r="H311" s="8">
        <v>2045.2460000000001</v>
      </c>
      <c r="I311" s="8">
        <v>2236.0940000000001</v>
      </c>
      <c r="J311" s="8">
        <v>2245.6909999999998</v>
      </c>
      <c r="K311" s="8">
        <v>2235.9610000000002</v>
      </c>
      <c r="L311" s="8">
        <v>2247.672</v>
      </c>
      <c r="M311" s="8">
        <v>2279.6689999999999</v>
      </c>
      <c r="N311" s="8">
        <v>2316.2370000000001</v>
      </c>
      <c r="O311" s="8">
        <v>2254.0140000000001</v>
      </c>
      <c r="P311" s="8">
        <v>2219.6439999999998</v>
      </c>
      <c r="Q311" s="8">
        <v>2268.3429999999998</v>
      </c>
      <c r="R311" s="8">
        <v>2324.721</v>
      </c>
      <c r="S311" s="8">
        <v>2446.1569999999997</v>
      </c>
      <c r="T311" s="8">
        <v>2465.442</v>
      </c>
      <c r="U311" s="8">
        <v>2478.5389999999998</v>
      </c>
      <c r="V311" s="8">
        <v>2443.049</v>
      </c>
      <c r="W311" s="8">
        <v>2303.9169999999999</v>
      </c>
      <c r="X311" s="8">
        <v>2058.3919999999998</v>
      </c>
      <c r="Y311" s="8">
        <v>1856.0430000000001</v>
      </c>
      <c r="Z311" s="8">
        <v>1662.7659999999998</v>
      </c>
      <c r="AB311" s="9"/>
    </row>
    <row r="312" spans="1:28" x14ac:dyDescent="0.25">
      <c r="A312" s="6">
        <v>41579</v>
      </c>
      <c r="B312" s="7">
        <f>SUM('Highland Falls'!_Day306)</f>
        <v>48754.083000000006</v>
      </c>
      <c r="C312" s="8">
        <v>1551.6480000000001</v>
      </c>
      <c r="D312" s="8">
        <v>1520.596</v>
      </c>
      <c r="E312" s="8">
        <v>1496.2919999999999</v>
      </c>
      <c r="F312" s="8">
        <v>1519.28</v>
      </c>
      <c r="G312" s="8">
        <v>1679.587</v>
      </c>
      <c r="H312" s="8">
        <v>1951.8029999999999</v>
      </c>
      <c r="I312" s="8">
        <v>2122.8620000000001</v>
      </c>
      <c r="J312" s="8">
        <v>2148.6150000000002</v>
      </c>
      <c r="K312" s="8">
        <v>2222.4369999999999</v>
      </c>
      <c r="L312" s="8">
        <v>2227.806</v>
      </c>
      <c r="M312" s="8">
        <v>2249.2399999999998</v>
      </c>
      <c r="N312" s="8">
        <v>2243.6329999999998</v>
      </c>
      <c r="O312" s="8">
        <v>2221.7719999999999</v>
      </c>
      <c r="P312" s="8">
        <v>2200.0369999999998</v>
      </c>
      <c r="Q312" s="8">
        <v>2178.0360000000001</v>
      </c>
      <c r="R312" s="8">
        <v>2157.5609999999997</v>
      </c>
      <c r="S312" s="8">
        <v>2245.2849999999999</v>
      </c>
      <c r="T312" s="8">
        <v>2404.7170000000001</v>
      </c>
      <c r="U312" s="8">
        <v>2365.4749999999999</v>
      </c>
      <c r="V312" s="8">
        <v>2325.4490000000001</v>
      </c>
      <c r="W312" s="8">
        <v>2186.2260000000001</v>
      </c>
      <c r="X312" s="8">
        <v>2023.357</v>
      </c>
      <c r="Y312" s="8">
        <v>1825.9849999999999</v>
      </c>
      <c r="Z312" s="8">
        <v>1686.384</v>
      </c>
      <c r="AB312" s="9"/>
    </row>
    <row r="313" spans="1:28" x14ac:dyDescent="0.25">
      <c r="A313" s="6">
        <v>41580</v>
      </c>
      <c r="B313" s="7">
        <f>SUM('Highland Falls'!_Day307)</f>
        <v>46543.658000000003</v>
      </c>
      <c r="C313" s="8">
        <v>1558.8579999999999</v>
      </c>
      <c r="D313" s="8">
        <v>1496.761</v>
      </c>
      <c r="E313" s="8">
        <v>1460.7249999999999</v>
      </c>
      <c r="F313" s="8">
        <v>1462.412</v>
      </c>
      <c r="G313" s="8">
        <v>1503.7539999999999</v>
      </c>
      <c r="H313" s="8">
        <v>1624.0909999999999</v>
      </c>
      <c r="I313" s="8">
        <v>1746.479</v>
      </c>
      <c r="J313" s="8">
        <v>1887.5640000000001</v>
      </c>
      <c r="K313" s="8">
        <v>1970.5840000000001</v>
      </c>
      <c r="L313" s="8">
        <v>2062.4380000000001</v>
      </c>
      <c r="M313" s="8">
        <v>2083.34</v>
      </c>
      <c r="N313" s="8">
        <v>2151.002</v>
      </c>
      <c r="O313" s="8">
        <v>2126.67</v>
      </c>
      <c r="P313" s="8">
        <v>2120.3420000000001</v>
      </c>
      <c r="Q313" s="8">
        <v>2117.0659999999998</v>
      </c>
      <c r="R313" s="8">
        <v>2101.0009999999997</v>
      </c>
      <c r="S313" s="8">
        <v>2241.6379999999999</v>
      </c>
      <c r="T313" s="8">
        <v>2322.2710000000002</v>
      </c>
      <c r="U313" s="8">
        <v>2299.6749999999997</v>
      </c>
      <c r="V313" s="8">
        <v>2278.808</v>
      </c>
      <c r="W313" s="8">
        <v>2218.0410000000002</v>
      </c>
      <c r="X313" s="8">
        <v>2067.5479999999998</v>
      </c>
      <c r="Y313" s="8">
        <v>1885.646</v>
      </c>
      <c r="Z313" s="8">
        <v>1756.944</v>
      </c>
      <c r="AB313" s="9"/>
    </row>
    <row r="314" spans="1:28" x14ac:dyDescent="0.25">
      <c r="A314" s="6">
        <v>41581</v>
      </c>
      <c r="B314" s="7">
        <f>SUM('Highland Falls'!_Day308)</f>
        <v>49662.570999999989</v>
      </c>
      <c r="C314" s="8">
        <v>1620.5910000000001</v>
      </c>
      <c r="D314" s="8">
        <v>1536.6960000000001</v>
      </c>
      <c r="E314" s="8">
        <v>1498.126</v>
      </c>
      <c r="F314" s="8">
        <v>1490.5450000000001</v>
      </c>
      <c r="G314" s="8">
        <v>1499.6799999999998</v>
      </c>
      <c r="H314" s="8">
        <v>1587.7889999999998</v>
      </c>
      <c r="I314" s="8">
        <v>1684.5919999999999</v>
      </c>
      <c r="J314" s="8">
        <v>1827.5529999999999</v>
      </c>
      <c r="K314" s="8">
        <v>2016.6510000000001</v>
      </c>
      <c r="L314" s="8">
        <v>2122.6869999999999</v>
      </c>
      <c r="M314" s="8">
        <v>2206.085</v>
      </c>
      <c r="N314" s="8">
        <v>2188.9070000000002</v>
      </c>
      <c r="O314" s="8">
        <v>2203.6</v>
      </c>
      <c r="P314" s="8">
        <v>2233.6860000000001</v>
      </c>
      <c r="Q314" s="8">
        <v>2240.3429999999998</v>
      </c>
      <c r="R314" s="8">
        <v>2302.2579999999998</v>
      </c>
      <c r="S314" s="8">
        <v>2502.3529999999996</v>
      </c>
      <c r="T314" s="8">
        <v>2742.3620000000001</v>
      </c>
      <c r="U314" s="8">
        <v>2682.0219999999999</v>
      </c>
      <c r="V314" s="8">
        <v>2599.0650000000001</v>
      </c>
      <c r="W314" s="8">
        <v>2505.4960000000001</v>
      </c>
      <c r="X314" s="8">
        <v>2321.0879999999997</v>
      </c>
      <c r="Y314" s="8">
        <v>2124.962</v>
      </c>
      <c r="Z314" s="8">
        <v>1925.4340000000002</v>
      </c>
      <c r="AB314" s="9"/>
    </row>
    <row r="315" spans="1:28" x14ac:dyDescent="0.25">
      <c r="A315" s="6">
        <v>41582</v>
      </c>
      <c r="B315" s="7">
        <f>SUM('Highland Falls'!_Day309)</f>
        <v>52904.606999999996</v>
      </c>
      <c r="C315" s="8">
        <v>1802.1010000000001</v>
      </c>
      <c r="D315" s="8">
        <v>1698.5079999999998</v>
      </c>
      <c r="E315" s="8">
        <v>1667.05</v>
      </c>
      <c r="F315" s="8">
        <v>1671.2150000000001</v>
      </c>
      <c r="G315" s="8">
        <v>1711.3879999999999</v>
      </c>
      <c r="H315" s="8">
        <v>1900.2619999999999</v>
      </c>
      <c r="I315" s="8">
        <v>2163.2660000000001</v>
      </c>
      <c r="J315" s="8">
        <v>2236.3110000000001</v>
      </c>
      <c r="K315" s="8">
        <v>2231.8869999999997</v>
      </c>
      <c r="L315" s="8">
        <v>2233.4760000000001</v>
      </c>
      <c r="M315" s="8">
        <v>2262.8829999999998</v>
      </c>
      <c r="N315" s="8">
        <v>2305.3519999999999</v>
      </c>
      <c r="O315" s="8">
        <v>2291.576</v>
      </c>
      <c r="P315" s="8">
        <v>2299.4719999999998</v>
      </c>
      <c r="Q315" s="8">
        <v>2258.788</v>
      </c>
      <c r="R315" s="8">
        <v>2260.489</v>
      </c>
      <c r="S315" s="8">
        <v>2424.9189999999999</v>
      </c>
      <c r="T315" s="8">
        <v>2698.0449999999996</v>
      </c>
      <c r="U315" s="8">
        <v>2764.489</v>
      </c>
      <c r="V315" s="8">
        <v>2753.3240000000001</v>
      </c>
      <c r="W315" s="8">
        <v>2633.491</v>
      </c>
      <c r="X315" s="8">
        <v>2483.096</v>
      </c>
      <c r="Y315" s="8">
        <v>2202.3330000000001</v>
      </c>
      <c r="Z315" s="8">
        <v>1950.886</v>
      </c>
      <c r="AB315" s="9"/>
    </row>
    <row r="316" spans="1:28" x14ac:dyDescent="0.25">
      <c r="A316" s="6">
        <v>41583</v>
      </c>
      <c r="B316" s="7">
        <f>SUM('Highland Falls'!_Day310)</f>
        <v>51874.766999999985</v>
      </c>
      <c r="C316" s="8">
        <v>1818.8940000000002</v>
      </c>
      <c r="D316" s="8">
        <v>1758.12</v>
      </c>
      <c r="E316" s="8">
        <v>1704.3879999999999</v>
      </c>
      <c r="F316" s="8">
        <v>1713.1869999999999</v>
      </c>
      <c r="G316" s="8">
        <v>1715.1960000000001</v>
      </c>
      <c r="H316" s="8">
        <v>1891.4070000000002</v>
      </c>
      <c r="I316" s="8">
        <v>2143.953</v>
      </c>
      <c r="J316" s="8">
        <v>2226.357</v>
      </c>
      <c r="K316" s="8">
        <v>2254.0700000000002</v>
      </c>
      <c r="L316" s="8">
        <v>2238.8519999999999</v>
      </c>
      <c r="M316" s="8">
        <v>2211.7060000000001</v>
      </c>
      <c r="N316" s="8">
        <v>2215.913</v>
      </c>
      <c r="O316" s="8">
        <v>2257.15</v>
      </c>
      <c r="P316" s="8">
        <v>2216.3890000000001</v>
      </c>
      <c r="Q316" s="8">
        <v>2251.62</v>
      </c>
      <c r="R316" s="8">
        <v>2247.4340000000002</v>
      </c>
      <c r="S316" s="8">
        <v>2379.4749999999999</v>
      </c>
      <c r="T316" s="8">
        <v>2681.8610000000003</v>
      </c>
      <c r="U316" s="8">
        <v>2619.5259999999998</v>
      </c>
      <c r="V316" s="8">
        <v>2572.7870000000003</v>
      </c>
      <c r="W316" s="8">
        <v>2484.02</v>
      </c>
      <c r="X316" s="8">
        <v>2325.2669999999998</v>
      </c>
      <c r="Y316" s="8">
        <v>2084.355</v>
      </c>
      <c r="Z316" s="8">
        <v>1862.84</v>
      </c>
      <c r="AB316" s="9"/>
    </row>
    <row r="317" spans="1:28" x14ac:dyDescent="0.25">
      <c r="A317" s="6">
        <v>41584</v>
      </c>
      <c r="B317" s="7">
        <f>SUM('Highland Falls'!_Day311)</f>
        <v>50774.206000000013</v>
      </c>
      <c r="C317" s="8">
        <v>1702.232</v>
      </c>
      <c r="D317" s="8">
        <v>1632.9669999999999</v>
      </c>
      <c r="E317" s="8">
        <v>1600.2909999999999</v>
      </c>
      <c r="F317" s="8">
        <v>1595.258</v>
      </c>
      <c r="G317" s="8">
        <v>1641.3040000000001</v>
      </c>
      <c r="H317" s="8">
        <v>1788.6680000000001</v>
      </c>
      <c r="I317" s="8">
        <v>2038.2530000000002</v>
      </c>
      <c r="J317" s="8">
        <v>2100.777</v>
      </c>
      <c r="K317" s="8">
        <v>2225.482</v>
      </c>
      <c r="L317" s="8">
        <v>2217.0680000000002</v>
      </c>
      <c r="M317" s="8">
        <v>2204.4119999999998</v>
      </c>
      <c r="N317" s="8">
        <v>2255.6729999999998</v>
      </c>
      <c r="O317" s="8">
        <v>2222.2200000000003</v>
      </c>
      <c r="P317" s="8">
        <v>2163.3780000000002</v>
      </c>
      <c r="Q317" s="8">
        <v>2157.4490000000001</v>
      </c>
      <c r="R317" s="8">
        <v>2219.252</v>
      </c>
      <c r="S317" s="8">
        <v>2399.5230000000001</v>
      </c>
      <c r="T317" s="8">
        <v>2640.7150000000001</v>
      </c>
      <c r="U317" s="8">
        <v>2657.7460000000001</v>
      </c>
      <c r="V317" s="8">
        <v>2580.62</v>
      </c>
      <c r="W317" s="8">
        <v>2481.6959999999999</v>
      </c>
      <c r="X317" s="8">
        <v>2299.6750000000002</v>
      </c>
      <c r="Y317" s="8">
        <v>2112.3969999999999</v>
      </c>
      <c r="Z317" s="8">
        <v>1837.15</v>
      </c>
      <c r="AB317" s="9"/>
    </row>
    <row r="318" spans="1:28" x14ac:dyDescent="0.25">
      <c r="A318" s="6">
        <v>41585</v>
      </c>
      <c r="B318" s="7">
        <f>SUM('Highland Falls'!_Day312)</f>
        <v>50598.093000000008</v>
      </c>
      <c r="C318" s="8">
        <v>1671.1589999999999</v>
      </c>
      <c r="D318" s="8">
        <v>1554.91</v>
      </c>
      <c r="E318" s="8">
        <v>1507.1280000000002</v>
      </c>
      <c r="F318" s="8">
        <v>1513.4770000000001</v>
      </c>
      <c r="G318" s="8">
        <v>1544.7739999999999</v>
      </c>
      <c r="H318" s="8">
        <v>1722.3009999999999</v>
      </c>
      <c r="I318" s="8">
        <v>1953.798</v>
      </c>
      <c r="J318" s="8">
        <v>2094.3160000000003</v>
      </c>
      <c r="K318" s="8">
        <v>2117.6120000000001</v>
      </c>
      <c r="L318" s="8">
        <v>2168.2779999999998</v>
      </c>
      <c r="M318" s="8">
        <v>2194.2200000000003</v>
      </c>
      <c r="N318" s="8">
        <v>2200.0720000000001</v>
      </c>
      <c r="O318" s="8">
        <v>2219.1400000000003</v>
      </c>
      <c r="P318" s="8">
        <v>2216.1579999999999</v>
      </c>
      <c r="Q318" s="8">
        <v>2254.2939999999999</v>
      </c>
      <c r="R318" s="8">
        <v>2327.6329999999998</v>
      </c>
      <c r="S318" s="8">
        <v>2451.0639999999999</v>
      </c>
      <c r="T318" s="8">
        <v>2628.9970000000003</v>
      </c>
      <c r="U318" s="8">
        <v>2614.9059999999999</v>
      </c>
      <c r="V318" s="8">
        <v>2621.0449999999996</v>
      </c>
      <c r="W318" s="8">
        <v>2520.0419999999999</v>
      </c>
      <c r="X318" s="8">
        <v>2431.2820000000002</v>
      </c>
      <c r="Y318" s="8">
        <v>2160.998</v>
      </c>
      <c r="Z318" s="8">
        <v>1910.489</v>
      </c>
      <c r="AB318" s="9"/>
    </row>
    <row r="319" spans="1:28" x14ac:dyDescent="0.25">
      <c r="A319" s="6">
        <v>41586</v>
      </c>
      <c r="B319" s="7">
        <f>SUM('Highland Falls'!_Day313)</f>
        <v>52264.31</v>
      </c>
      <c r="C319" s="8">
        <v>1777.146</v>
      </c>
      <c r="D319" s="8">
        <v>1686.5309999999999</v>
      </c>
      <c r="E319" s="8">
        <v>1645.91</v>
      </c>
      <c r="F319" s="8">
        <v>1632.4560000000001</v>
      </c>
      <c r="G319" s="8">
        <v>1686.076</v>
      </c>
      <c r="H319" s="8">
        <v>1865.3319999999999</v>
      </c>
      <c r="I319" s="8">
        <v>2095.87</v>
      </c>
      <c r="J319" s="8">
        <v>2179.38</v>
      </c>
      <c r="K319" s="8">
        <v>2187.5700000000002</v>
      </c>
      <c r="L319" s="8">
        <v>2203.8519999999999</v>
      </c>
      <c r="M319" s="8">
        <v>2246.6080000000002</v>
      </c>
      <c r="N319" s="8">
        <v>2229.4929999999999</v>
      </c>
      <c r="O319" s="8">
        <v>2220.799</v>
      </c>
      <c r="P319" s="8">
        <v>2245.4880000000003</v>
      </c>
      <c r="Q319" s="8">
        <v>2253.0549999999998</v>
      </c>
      <c r="R319" s="8">
        <v>2281.636</v>
      </c>
      <c r="S319" s="8">
        <v>2516.9549999999999</v>
      </c>
      <c r="T319" s="8">
        <v>2689.2809999999999</v>
      </c>
      <c r="U319" s="8">
        <v>2682.0360000000001</v>
      </c>
      <c r="V319" s="8">
        <v>2605.89</v>
      </c>
      <c r="W319" s="8">
        <v>2529.625</v>
      </c>
      <c r="X319" s="8">
        <v>2436.6440000000002</v>
      </c>
      <c r="Y319" s="8">
        <v>2282.6019999999999</v>
      </c>
      <c r="Z319" s="8">
        <v>2084.0749999999998</v>
      </c>
      <c r="AB319" s="9"/>
    </row>
    <row r="320" spans="1:28" x14ac:dyDescent="0.25">
      <c r="A320" s="6">
        <v>41587</v>
      </c>
      <c r="B320" s="7">
        <f>SUM('Highland Falls'!_Day314)</f>
        <v>51924.732999999993</v>
      </c>
      <c r="C320" s="8">
        <v>1903.3209999999999</v>
      </c>
      <c r="D320" s="8">
        <v>1788.8220000000001</v>
      </c>
      <c r="E320" s="8">
        <v>1713.3129999999999</v>
      </c>
      <c r="F320" s="8">
        <v>1683.143</v>
      </c>
      <c r="G320" s="8">
        <v>1709.5329999999999</v>
      </c>
      <c r="H320" s="8">
        <v>1812.1950000000002</v>
      </c>
      <c r="I320" s="8">
        <v>1900.5070000000001</v>
      </c>
      <c r="J320" s="8">
        <v>1988.8889999999999</v>
      </c>
      <c r="K320" s="8">
        <v>2140.4110000000001</v>
      </c>
      <c r="L320" s="8">
        <v>2242.7090000000003</v>
      </c>
      <c r="M320" s="8">
        <v>2299.3040000000001</v>
      </c>
      <c r="N320" s="8">
        <v>2355.0729999999999</v>
      </c>
      <c r="O320" s="8">
        <v>2300.683</v>
      </c>
      <c r="P320" s="8">
        <v>2249.9259999999999</v>
      </c>
      <c r="Q320" s="8">
        <v>2216.9070000000002</v>
      </c>
      <c r="R320" s="8">
        <v>2188.3609999999999</v>
      </c>
      <c r="S320" s="8">
        <v>2424.8490000000002</v>
      </c>
      <c r="T320" s="8">
        <v>2626.68</v>
      </c>
      <c r="U320" s="8">
        <v>2629.683</v>
      </c>
      <c r="V320" s="8">
        <v>2562.1540000000005</v>
      </c>
      <c r="W320" s="8">
        <v>2506.1189999999997</v>
      </c>
      <c r="X320" s="8">
        <v>2382.107</v>
      </c>
      <c r="Y320" s="8">
        <v>2242.4499999999998</v>
      </c>
      <c r="Z320" s="8">
        <v>2057.5940000000001</v>
      </c>
      <c r="AB320" s="9"/>
    </row>
    <row r="321" spans="1:28" x14ac:dyDescent="0.25">
      <c r="A321" s="6">
        <v>41588</v>
      </c>
      <c r="B321" s="7">
        <f>SUM('Highland Falls'!_Day315)</f>
        <v>50818.431999999993</v>
      </c>
      <c r="C321" s="8">
        <v>1860.068</v>
      </c>
      <c r="D321" s="8">
        <v>1740.886</v>
      </c>
      <c r="E321" s="8">
        <v>1676.5210000000002</v>
      </c>
      <c r="F321" s="8">
        <v>1634.549</v>
      </c>
      <c r="G321" s="8">
        <v>1646.6589999999999</v>
      </c>
      <c r="H321" s="8">
        <v>1698.2560000000001</v>
      </c>
      <c r="I321" s="8">
        <v>1786.722</v>
      </c>
      <c r="J321" s="8">
        <v>1879.7170000000001</v>
      </c>
      <c r="K321" s="8">
        <v>2023.154</v>
      </c>
      <c r="L321" s="8">
        <v>2117.864</v>
      </c>
      <c r="M321" s="8">
        <v>2188.7950000000001</v>
      </c>
      <c r="N321" s="8">
        <v>2224.3969999999999</v>
      </c>
      <c r="O321" s="8">
        <v>2302.23</v>
      </c>
      <c r="P321" s="8">
        <v>2370.0810000000001</v>
      </c>
      <c r="Q321" s="8">
        <v>2337.6990000000001</v>
      </c>
      <c r="R321" s="8">
        <v>2308.2429999999999</v>
      </c>
      <c r="S321" s="8">
        <v>2385.4110000000001</v>
      </c>
      <c r="T321" s="8">
        <v>2603.951</v>
      </c>
      <c r="U321" s="8">
        <v>2586.8919999999998</v>
      </c>
      <c r="V321" s="8">
        <v>2515.6460000000002</v>
      </c>
      <c r="W321" s="8">
        <v>2485.4969999999998</v>
      </c>
      <c r="X321" s="8">
        <v>2329.768</v>
      </c>
      <c r="Y321" s="8">
        <v>2146.221</v>
      </c>
      <c r="Z321" s="8">
        <v>1969.2049999999999</v>
      </c>
      <c r="AB321" s="9"/>
    </row>
    <row r="322" spans="1:28" x14ac:dyDescent="0.25">
      <c r="A322" s="6">
        <v>41589</v>
      </c>
      <c r="B322" s="7">
        <f>SUM('Highland Falls'!_Day316)</f>
        <v>50966.58</v>
      </c>
      <c r="C322" s="8">
        <v>1819.104</v>
      </c>
      <c r="D322" s="8">
        <v>1717.191</v>
      </c>
      <c r="E322" s="8">
        <v>1652.1119999999999</v>
      </c>
      <c r="F322" s="8">
        <v>1630.769</v>
      </c>
      <c r="G322" s="8">
        <v>1617.7139999999999</v>
      </c>
      <c r="H322" s="8">
        <v>1752.135</v>
      </c>
      <c r="I322" s="8">
        <v>1848.154</v>
      </c>
      <c r="J322" s="8">
        <v>1950.5360000000001</v>
      </c>
      <c r="K322" s="8">
        <v>2080.0709999999999</v>
      </c>
      <c r="L322" s="8">
        <v>2175.971</v>
      </c>
      <c r="M322" s="8">
        <v>2252.3200000000002</v>
      </c>
      <c r="N322" s="8">
        <v>2275.8119999999999</v>
      </c>
      <c r="O322" s="8">
        <v>2247.7349999999997</v>
      </c>
      <c r="P322" s="8">
        <v>2302.741</v>
      </c>
      <c r="Q322" s="8">
        <v>2246.0129999999999</v>
      </c>
      <c r="R322" s="8">
        <v>2259.348</v>
      </c>
      <c r="S322" s="8">
        <v>2432.5140000000001</v>
      </c>
      <c r="T322" s="8">
        <v>2703.3579999999997</v>
      </c>
      <c r="U322" s="8">
        <v>2636.375</v>
      </c>
      <c r="V322" s="8">
        <v>2576.5390000000002</v>
      </c>
      <c r="W322" s="8">
        <v>2494.7579999999998</v>
      </c>
      <c r="X322" s="8">
        <v>2320.2759999999998</v>
      </c>
      <c r="Y322" s="8">
        <v>2106.587</v>
      </c>
      <c r="Z322" s="8">
        <v>1868.4470000000001</v>
      </c>
      <c r="AB322" s="9"/>
    </row>
    <row r="323" spans="1:28" x14ac:dyDescent="0.25">
      <c r="A323" s="6">
        <v>41590</v>
      </c>
      <c r="B323" s="7">
        <f>SUM('Highland Falls'!_Day317)</f>
        <v>55194.083000000006</v>
      </c>
      <c r="C323" s="8">
        <v>1709.12</v>
      </c>
      <c r="D323" s="8">
        <v>1632.0360000000001</v>
      </c>
      <c r="E323" s="8">
        <v>1572.431</v>
      </c>
      <c r="F323" s="8">
        <v>1570.24</v>
      </c>
      <c r="G323" s="8">
        <v>1612.1280000000002</v>
      </c>
      <c r="H323" s="8">
        <v>1834.49</v>
      </c>
      <c r="I323" s="8">
        <v>2121.875</v>
      </c>
      <c r="J323" s="8">
        <v>2263.7370000000001</v>
      </c>
      <c r="K323" s="8">
        <v>2307.123</v>
      </c>
      <c r="L323" s="8">
        <v>2311.5259999999998</v>
      </c>
      <c r="M323" s="8">
        <v>2338.0349999999999</v>
      </c>
      <c r="N323" s="8">
        <v>2413.5789999999997</v>
      </c>
      <c r="O323" s="8">
        <v>2471.9449999999997</v>
      </c>
      <c r="P323" s="8">
        <v>2477.328</v>
      </c>
      <c r="Q323" s="8">
        <v>2486.5680000000002</v>
      </c>
      <c r="R323" s="8">
        <v>2534.518</v>
      </c>
      <c r="S323" s="8">
        <v>2672.0889999999999</v>
      </c>
      <c r="T323" s="8">
        <v>2984.114</v>
      </c>
      <c r="U323" s="8">
        <v>3004.4490000000001</v>
      </c>
      <c r="V323" s="8">
        <v>2955.5749999999998</v>
      </c>
      <c r="W323" s="8">
        <v>2814.7839999999997</v>
      </c>
      <c r="X323" s="8">
        <v>2598.078</v>
      </c>
      <c r="Y323" s="8">
        <v>2376.5</v>
      </c>
      <c r="Z323" s="8">
        <v>2131.8150000000001</v>
      </c>
      <c r="AB323" s="9"/>
    </row>
    <row r="324" spans="1:28" x14ac:dyDescent="0.25">
      <c r="A324" s="6">
        <v>41591</v>
      </c>
      <c r="B324" s="7">
        <f>SUM('Highland Falls'!_Day318)</f>
        <v>56351.981</v>
      </c>
      <c r="C324" s="8">
        <v>1966.5729999999999</v>
      </c>
      <c r="D324" s="8">
        <v>1884.7429999999999</v>
      </c>
      <c r="E324" s="8">
        <v>1830.248</v>
      </c>
      <c r="F324" s="8">
        <v>1850.422</v>
      </c>
      <c r="G324" s="8">
        <v>1854.8810000000001</v>
      </c>
      <c r="H324" s="8">
        <v>2077.3409999999999</v>
      </c>
      <c r="I324" s="8">
        <v>2324.8890000000001</v>
      </c>
      <c r="J324" s="8">
        <v>2392.0819999999999</v>
      </c>
      <c r="K324" s="8">
        <v>2365.0480000000002</v>
      </c>
      <c r="L324" s="8">
        <v>2349.34</v>
      </c>
      <c r="M324" s="8">
        <v>2371.7049999999999</v>
      </c>
      <c r="N324" s="8">
        <v>2408.6019999999999</v>
      </c>
      <c r="O324" s="8">
        <v>2408.7139999999999</v>
      </c>
      <c r="P324" s="8">
        <v>2350.2849999999999</v>
      </c>
      <c r="Q324" s="8">
        <v>2352.8609999999999</v>
      </c>
      <c r="R324" s="8">
        <v>2390.9969999999998</v>
      </c>
      <c r="S324" s="8">
        <v>2595.509</v>
      </c>
      <c r="T324" s="8">
        <v>2874.473</v>
      </c>
      <c r="U324" s="8">
        <v>2926.2869999999998</v>
      </c>
      <c r="V324" s="8">
        <v>2911.0479999999998</v>
      </c>
      <c r="W324" s="8">
        <v>2790.2910000000002</v>
      </c>
      <c r="X324" s="8">
        <v>2620.1</v>
      </c>
      <c r="Y324" s="8">
        <v>2358.7129999999997</v>
      </c>
      <c r="Z324" s="8">
        <v>2096.8289999999997</v>
      </c>
      <c r="AB324" s="9"/>
    </row>
    <row r="325" spans="1:28" x14ac:dyDescent="0.25">
      <c r="A325" s="6">
        <v>41592</v>
      </c>
      <c r="B325" s="7">
        <f>SUM('Highland Falls'!_Day319)</f>
        <v>53857.006000000008</v>
      </c>
      <c r="C325" s="8">
        <v>1931.258</v>
      </c>
      <c r="D325" s="8">
        <v>1844.8779999999999</v>
      </c>
      <c r="E325" s="8">
        <v>1794.086</v>
      </c>
      <c r="F325" s="8">
        <v>1790.3620000000001</v>
      </c>
      <c r="G325" s="8">
        <v>1808.7439999999999</v>
      </c>
      <c r="H325" s="8">
        <v>2023.924</v>
      </c>
      <c r="I325" s="8">
        <v>2241.3229999999999</v>
      </c>
      <c r="J325" s="8">
        <v>2338.3989999999999</v>
      </c>
      <c r="K325" s="8">
        <v>2356.5430000000001</v>
      </c>
      <c r="L325" s="8">
        <v>2302.7759999999998</v>
      </c>
      <c r="M325" s="8">
        <v>2306.2339999999999</v>
      </c>
      <c r="N325" s="8">
        <v>2322.5860000000002</v>
      </c>
      <c r="O325" s="8">
        <v>2292.1289999999999</v>
      </c>
      <c r="P325" s="8">
        <v>2273.201</v>
      </c>
      <c r="Q325" s="8">
        <v>2233.777</v>
      </c>
      <c r="R325" s="8">
        <v>2286.6620000000003</v>
      </c>
      <c r="S325" s="8">
        <v>2400.5309999999999</v>
      </c>
      <c r="T325" s="8">
        <v>2687.4680000000003</v>
      </c>
      <c r="U325" s="8">
        <v>2663.85</v>
      </c>
      <c r="V325" s="8">
        <v>2654.904</v>
      </c>
      <c r="W325" s="8">
        <v>2605.5329999999999</v>
      </c>
      <c r="X325" s="8">
        <v>2472.7429999999999</v>
      </c>
      <c r="Y325" s="8">
        <v>2230.5150000000003</v>
      </c>
      <c r="Z325" s="8">
        <v>1994.58</v>
      </c>
      <c r="AB325" s="9"/>
    </row>
    <row r="326" spans="1:28" x14ac:dyDescent="0.25">
      <c r="A326" s="6">
        <v>41593</v>
      </c>
      <c r="B326" s="7">
        <f>SUM('Highland Falls'!_Day320)</f>
        <v>52357.77399999999</v>
      </c>
      <c r="C326" s="8">
        <v>1820.539</v>
      </c>
      <c r="D326" s="8">
        <v>1750.5039999999999</v>
      </c>
      <c r="E326" s="8">
        <v>1711.9479999999999</v>
      </c>
      <c r="F326" s="8">
        <v>1700.5729999999999</v>
      </c>
      <c r="G326" s="8">
        <v>1726.529</v>
      </c>
      <c r="H326" s="8">
        <v>1886.0309999999999</v>
      </c>
      <c r="I326" s="8">
        <v>2179.674</v>
      </c>
      <c r="J326" s="8">
        <v>2261.56</v>
      </c>
      <c r="K326" s="8">
        <v>2258.9210000000003</v>
      </c>
      <c r="L326" s="8">
        <v>2272.2420000000002</v>
      </c>
      <c r="M326" s="8">
        <v>2242.877</v>
      </c>
      <c r="N326" s="8">
        <v>2254.7629999999999</v>
      </c>
      <c r="O326" s="8">
        <v>2235.576</v>
      </c>
      <c r="P326" s="8">
        <v>2189.7190000000001</v>
      </c>
      <c r="Q326" s="8">
        <v>2202.4519999999998</v>
      </c>
      <c r="R326" s="8">
        <v>2234.0010000000002</v>
      </c>
      <c r="S326" s="8">
        <v>2402.8829999999998</v>
      </c>
      <c r="T326" s="8">
        <v>2599.59</v>
      </c>
      <c r="U326" s="8">
        <v>2623.1869999999999</v>
      </c>
      <c r="V326" s="8">
        <v>2582.6849999999999</v>
      </c>
      <c r="W326" s="8">
        <v>2532.558</v>
      </c>
      <c r="X326" s="8">
        <v>2435.1320000000001</v>
      </c>
      <c r="Y326" s="8">
        <v>2232.3069999999998</v>
      </c>
      <c r="Z326" s="8">
        <v>2021.5229999999999</v>
      </c>
      <c r="AB326" s="9"/>
    </row>
    <row r="327" spans="1:28" x14ac:dyDescent="0.25">
      <c r="A327" s="6">
        <v>41594</v>
      </c>
      <c r="B327" s="7">
        <f>SUM('Highland Falls'!_Day321)</f>
        <v>49464.001999999993</v>
      </c>
      <c r="C327" s="8">
        <v>1874.7750000000001</v>
      </c>
      <c r="D327" s="8">
        <v>1739.731</v>
      </c>
      <c r="E327" s="8">
        <v>1667.6030000000001</v>
      </c>
      <c r="F327" s="8">
        <v>1623.8739999999998</v>
      </c>
      <c r="G327" s="8">
        <v>1601.2639999999999</v>
      </c>
      <c r="H327" s="8">
        <v>1674.239</v>
      </c>
      <c r="I327" s="8">
        <v>1777.2090000000001</v>
      </c>
      <c r="J327" s="8">
        <v>1895.5160000000001</v>
      </c>
      <c r="K327" s="8">
        <v>2043.104</v>
      </c>
      <c r="L327" s="8">
        <v>2124.8009999999999</v>
      </c>
      <c r="M327" s="8">
        <v>2119.25</v>
      </c>
      <c r="N327" s="8">
        <v>2150.7429999999999</v>
      </c>
      <c r="O327" s="8">
        <v>2208.6750000000002</v>
      </c>
      <c r="P327" s="8">
        <v>2191.8609999999999</v>
      </c>
      <c r="Q327" s="8">
        <v>2095.3870000000002</v>
      </c>
      <c r="R327" s="8">
        <v>2142.6579999999999</v>
      </c>
      <c r="S327" s="8">
        <v>2275.6509999999998</v>
      </c>
      <c r="T327" s="8">
        <v>2479.8969999999999</v>
      </c>
      <c r="U327" s="8">
        <v>2523.5630000000001</v>
      </c>
      <c r="V327" s="8">
        <v>2437.7360000000003</v>
      </c>
      <c r="W327" s="8">
        <v>2379.076</v>
      </c>
      <c r="X327" s="8">
        <v>2306.6260000000002</v>
      </c>
      <c r="Y327" s="8">
        <v>2169.6219999999998</v>
      </c>
      <c r="Z327" s="8">
        <v>1961.1410000000001</v>
      </c>
      <c r="AB327" s="9"/>
    </row>
    <row r="328" spans="1:28" x14ac:dyDescent="0.25">
      <c r="A328" s="6">
        <v>41595</v>
      </c>
      <c r="B328" s="7">
        <f>SUM('Highland Falls'!_Day322)</f>
        <v>50237.166000000005</v>
      </c>
      <c r="C328" s="8">
        <v>1780.4079999999999</v>
      </c>
      <c r="D328" s="8">
        <v>1686.0830000000001</v>
      </c>
      <c r="E328" s="8">
        <v>1613.9270000000001</v>
      </c>
      <c r="F328" s="8">
        <v>1584.5900000000001</v>
      </c>
      <c r="G328" s="8">
        <v>1563.184</v>
      </c>
      <c r="H328" s="8">
        <v>1607.13</v>
      </c>
      <c r="I328" s="8">
        <v>1698.0880000000002</v>
      </c>
      <c r="J328" s="8">
        <v>1787.7930000000001</v>
      </c>
      <c r="K328" s="8">
        <v>1986.5439999999999</v>
      </c>
      <c r="L328" s="8">
        <v>2102.5970000000002</v>
      </c>
      <c r="M328" s="8">
        <v>2213.7150000000001</v>
      </c>
      <c r="N328" s="8">
        <v>2277.4290000000001</v>
      </c>
      <c r="O328" s="8">
        <v>2278.9760000000001</v>
      </c>
      <c r="P328" s="8">
        <v>2291.471</v>
      </c>
      <c r="Q328" s="8">
        <v>2335.172</v>
      </c>
      <c r="R328" s="8">
        <v>2349.7950000000001</v>
      </c>
      <c r="S328" s="8">
        <v>2619.2740000000003</v>
      </c>
      <c r="T328" s="8">
        <v>2711.9470000000001</v>
      </c>
      <c r="U328" s="8">
        <v>2645.5450000000001</v>
      </c>
      <c r="V328" s="8">
        <v>2551.7240000000002</v>
      </c>
      <c r="W328" s="8">
        <v>2432.9969999999998</v>
      </c>
      <c r="X328" s="8">
        <v>2224.25</v>
      </c>
      <c r="Y328" s="8">
        <v>2073.855</v>
      </c>
      <c r="Z328" s="8">
        <v>1820.672</v>
      </c>
      <c r="AB328" s="9"/>
    </row>
    <row r="329" spans="1:28" x14ac:dyDescent="0.25">
      <c r="A329" s="6">
        <v>41596</v>
      </c>
      <c r="B329" s="7">
        <f>SUM('Highland Falls'!_Day323)</f>
        <v>48534.471999999994</v>
      </c>
      <c r="C329" s="8">
        <v>1632.75</v>
      </c>
      <c r="D329" s="8">
        <v>1541.2950000000001</v>
      </c>
      <c r="E329" s="8">
        <v>1503.6</v>
      </c>
      <c r="F329" s="8">
        <v>1485.9740000000002</v>
      </c>
      <c r="G329" s="8">
        <v>1500.499</v>
      </c>
      <c r="H329" s="8">
        <v>1664.2639999999999</v>
      </c>
      <c r="I329" s="8">
        <v>1936.1369999999999</v>
      </c>
      <c r="J329" s="8">
        <v>2046.982</v>
      </c>
      <c r="K329" s="8">
        <v>2022.874</v>
      </c>
      <c r="L329" s="8">
        <v>2030.3429999999998</v>
      </c>
      <c r="M329" s="8">
        <v>2068.9409999999998</v>
      </c>
      <c r="N329" s="8">
        <v>2118.9839999999999</v>
      </c>
      <c r="O329" s="8">
        <v>2142.1750000000002</v>
      </c>
      <c r="P329" s="8">
        <v>2111.473</v>
      </c>
      <c r="Q329" s="8">
        <v>2125.8020000000001</v>
      </c>
      <c r="R329" s="8">
        <v>2127.8179999999998</v>
      </c>
      <c r="S329" s="8">
        <v>2273.7190000000001</v>
      </c>
      <c r="T329" s="8">
        <v>2554.4189999999999</v>
      </c>
      <c r="U329" s="8">
        <v>2567.2359999999999</v>
      </c>
      <c r="V329" s="8">
        <v>2473.4919999999997</v>
      </c>
      <c r="W329" s="8">
        <v>2408.6089999999999</v>
      </c>
      <c r="X329" s="8">
        <v>2292.1010000000001</v>
      </c>
      <c r="Y329" s="8">
        <v>2078.8809999999999</v>
      </c>
      <c r="Z329" s="8">
        <v>1826.104</v>
      </c>
      <c r="AB329" s="9"/>
    </row>
    <row r="330" spans="1:28" x14ac:dyDescent="0.25">
      <c r="A330" s="6">
        <v>41597</v>
      </c>
      <c r="B330" s="7">
        <f>SUM('Highland Falls'!_Day324)</f>
        <v>51651.173000000003</v>
      </c>
      <c r="C330" s="8">
        <v>1666.798</v>
      </c>
      <c r="D330" s="8">
        <v>1590.0709999999999</v>
      </c>
      <c r="E330" s="8">
        <v>1549.807</v>
      </c>
      <c r="F330" s="8">
        <v>1546.0059999999999</v>
      </c>
      <c r="G330" s="8">
        <v>1584.0929999999998</v>
      </c>
      <c r="H330" s="8">
        <v>1762.8939999999998</v>
      </c>
      <c r="I330" s="8">
        <v>2047.6680000000001</v>
      </c>
      <c r="J330" s="8">
        <v>2110.2829999999999</v>
      </c>
      <c r="K330" s="8">
        <v>2131.0520000000001</v>
      </c>
      <c r="L330" s="8">
        <v>2158.6390000000001</v>
      </c>
      <c r="M330" s="8">
        <v>2175.4389999999999</v>
      </c>
      <c r="N330" s="8">
        <v>2227.9319999999998</v>
      </c>
      <c r="O330" s="8">
        <v>2241.3649999999998</v>
      </c>
      <c r="P330" s="8">
        <v>2179.681</v>
      </c>
      <c r="Q330" s="8">
        <v>2217.8519999999999</v>
      </c>
      <c r="R330" s="8">
        <v>2303.4269999999997</v>
      </c>
      <c r="S330" s="8">
        <v>2505.1109999999999</v>
      </c>
      <c r="T330" s="8">
        <v>2777.4319999999998</v>
      </c>
      <c r="U330" s="8">
        <v>2796.1220000000003</v>
      </c>
      <c r="V330" s="8">
        <v>2705.2620000000002</v>
      </c>
      <c r="W330" s="8">
        <v>2615.13</v>
      </c>
      <c r="X330" s="8">
        <v>2466.7999999999997</v>
      </c>
      <c r="Y330" s="8">
        <v>2260.7829999999999</v>
      </c>
      <c r="Z330" s="8">
        <v>2031.5259999999998</v>
      </c>
      <c r="AB330" s="9"/>
    </row>
    <row r="331" spans="1:28" x14ac:dyDescent="0.25">
      <c r="A331" s="6">
        <v>41598</v>
      </c>
      <c r="B331" s="7">
        <f>SUM('Highland Falls'!_Day325)</f>
        <v>54907.607999999993</v>
      </c>
      <c r="C331" s="8">
        <v>1865.1010000000001</v>
      </c>
      <c r="D331" s="8">
        <v>1781.1290000000001</v>
      </c>
      <c r="E331" s="8">
        <v>1748.0610000000001</v>
      </c>
      <c r="F331" s="8">
        <v>1743.4479999999999</v>
      </c>
      <c r="G331" s="8">
        <v>1760.9690000000001</v>
      </c>
      <c r="H331" s="8">
        <v>1969.9680000000001</v>
      </c>
      <c r="I331" s="8">
        <v>2264.0520000000001</v>
      </c>
      <c r="J331" s="8">
        <v>2308.971</v>
      </c>
      <c r="K331" s="8">
        <v>2278.5210000000002</v>
      </c>
      <c r="L331" s="8">
        <v>2288.1179999999999</v>
      </c>
      <c r="M331" s="8">
        <v>2331.3919999999998</v>
      </c>
      <c r="N331" s="8">
        <v>2340.9259999999999</v>
      </c>
      <c r="O331" s="8">
        <v>2368.8560000000002</v>
      </c>
      <c r="P331" s="8">
        <v>2328.4870000000001</v>
      </c>
      <c r="Q331" s="8">
        <v>2289.4760000000001</v>
      </c>
      <c r="R331" s="8">
        <v>2305.0929999999998</v>
      </c>
      <c r="S331" s="8">
        <v>2534.616</v>
      </c>
      <c r="T331" s="8">
        <v>2812.2710000000002</v>
      </c>
      <c r="U331" s="8">
        <v>2858.261</v>
      </c>
      <c r="V331" s="8">
        <v>2850.4349999999999</v>
      </c>
      <c r="W331" s="8">
        <v>2769.4799999999996</v>
      </c>
      <c r="X331" s="8">
        <v>2604.35</v>
      </c>
      <c r="Y331" s="8">
        <v>2376.0590000000002</v>
      </c>
      <c r="Z331" s="8">
        <v>2129.5679999999998</v>
      </c>
      <c r="AB331" s="9"/>
    </row>
    <row r="332" spans="1:28" x14ac:dyDescent="0.25">
      <c r="A332" s="6">
        <v>41599</v>
      </c>
      <c r="B332" s="7">
        <f>SUM('Highland Falls'!_Day326)</f>
        <v>54793.927999999993</v>
      </c>
      <c r="C332" s="8">
        <v>1915.7249999999999</v>
      </c>
      <c r="D332" s="8">
        <v>1848.6579999999999</v>
      </c>
      <c r="E332" s="8">
        <v>1799.567</v>
      </c>
      <c r="F332" s="8">
        <v>1809.5630000000001</v>
      </c>
      <c r="G332" s="8">
        <v>1834.308</v>
      </c>
      <c r="H332" s="8">
        <v>2045.4349999999999</v>
      </c>
      <c r="I332" s="8">
        <v>2329.8449999999998</v>
      </c>
      <c r="J332" s="8">
        <v>2388.645</v>
      </c>
      <c r="K332" s="8">
        <v>2380.4690000000001</v>
      </c>
      <c r="L332" s="8">
        <v>2379.069</v>
      </c>
      <c r="M332" s="8">
        <v>2404.3249999999998</v>
      </c>
      <c r="N332" s="8">
        <v>2376.1990000000001</v>
      </c>
      <c r="O332" s="8">
        <v>2359.2449999999999</v>
      </c>
      <c r="P332" s="8">
        <v>2313.5</v>
      </c>
      <c r="Q332" s="8">
        <v>2340.2820000000002</v>
      </c>
      <c r="R332" s="8">
        <v>2397.0730000000003</v>
      </c>
      <c r="S332" s="8">
        <v>2558.8290000000002</v>
      </c>
      <c r="T332" s="8">
        <v>2759.7080000000001</v>
      </c>
      <c r="U332" s="8">
        <v>2732.7020000000002</v>
      </c>
      <c r="V332" s="8">
        <v>2668.3090000000002</v>
      </c>
      <c r="W332" s="8">
        <v>2592.1210000000001</v>
      </c>
      <c r="X332" s="8">
        <v>2431.6040000000003</v>
      </c>
      <c r="Y332" s="8">
        <v>2171.8620000000001</v>
      </c>
      <c r="Z332" s="8">
        <v>1956.885</v>
      </c>
      <c r="AB332" s="9"/>
    </row>
    <row r="333" spans="1:28" x14ac:dyDescent="0.25">
      <c r="A333" s="6">
        <v>41600</v>
      </c>
      <c r="B333" s="7">
        <f>SUM('Highland Falls'!_Day327)</f>
        <v>51721.795999999995</v>
      </c>
      <c r="C333" s="8">
        <v>1796.655</v>
      </c>
      <c r="D333" s="8">
        <v>1676.325</v>
      </c>
      <c r="E333" s="8">
        <v>1617.672</v>
      </c>
      <c r="F333" s="8">
        <v>1616.748</v>
      </c>
      <c r="G333" s="8">
        <v>1619.2190000000001</v>
      </c>
      <c r="H333" s="8">
        <v>1792.5249999999999</v>
      </c>
      <c r="I333" s="8">
        <v>2097.886</v>
      </c>
      <c r="J333" s="8">
        <v>2245.1309999999999</v>
      </c>
      <c r="K333" s="8">
        <v>2192.9389999999999</v>
      </c>
      <c r="L333" s="8">
        <v>2235.2330000000002</v>
      </c>
      <c r="M333" s="8">
        <v>2320.038</v>
      </c>
      <c r="N333" s="8">
        <v>2301.2429999999999</v>
      </c>
      <c r="O333" s="8">
        <v>2262.288</v>
      </c>
      <c r="P333" s="8">
        <v>2260.6009999999997</v>
      </c>
      <c r="Q333" s="8">
        <v>2232.587</v>
      </c>
      <c r="R333" s="8">
        <v>2279.9630000000002</v>
      </c>
      <c r="S333" s="8">
        <v>2460.395</v>
      </c>
      <c r="T333" s="8">
        <v>2618.931</v>
      </c>
      <c r="U333" s="8">
        <v>2605.75</v>
      </c>
      <c r="V333" s="8">
        <v>2522.8000000000002</v>
      </c>
      <c r="W333" s="8">
        <v>2462.9780000000001</v>
      </c>
      <c r="X333" s="8">
        <v>2359.14</v>
      </c>
      <c r="Y333" s="8">
        <v>2189.5509999999999</v>
      </c>
      <c r="Z333" s="8">
        <v>1955.1979999999999</v>
      </c>
      <c r="AB333" s="9"/>
    </row>
    <row r="334" spans="1:28" x14ac:dyDescent="0.25">
      <c r="A334" s="6">
        <v>41601</v>
      </c>
      <c r="B334" s="7">
        <f>SUM('Highland Falls'!_Day328)</f>
        <v>51955.882999999987</v>
      </c>
      <c r="C334" s="8">
        <v>1759.8700000000001</v>
      </c>
      <c r="D334" s="8">
        <v>1641.6119999999999</v>
      </c>
      <c r="E334" s="8">
        <v>1605.0650000000001</v>
      </c>
      <c r="F334" s="8">
        <v>1593.7809999999999</v>
      </c>
      <c r="G334" s="8">
        <v>1618.5119999999999</v>
      </c>
      <c r="H334" s="8">
        <v>1723.694</v>
      </c>
      <c r="I334" s="8">
        <v>1850.73</v>
      </c>
      <c r="J334" s="8">
        <v>1937.432</v>
      </c>
      <c r="K334" s="8">
        <v>2089.1010000000001</v>
      </c>
      <c r="L334" s="8">
        <v>2186.2820000000002</v>
      </c>
      <c r="M334" s="8">
        <v>2242.9189999999999</v>
      </c>
      <c r="N334" s="8">
        <v>2271.92</v>
      </c>
      <c r="O334" s="8">
        <v>2300.1089999999999</v>
      </c>
      <c r="P334" s="8">
        <v>2330.2860000000001</v>
      </c>
      <c r="Q334" s="8">
        <v>2262.3229999999999</v>
      </c>
      <c r="R334" s="8">
        <v>2292.444</v>
      </c>
      <c r="S334" s="8">
        <v>2538.1579999999999</v>
      </c>
      <c r="T334" s="8">
        <v>2720.6620000000003</v>
      </c>
      <c r="U334" s="8">
        <v>2678.4169999999999</v>
      </c>
      <c r="V334" s="8">
        <v>2663.7309999999998</v>
      </c>
      <c r="W334" s="8">
        <v>2581.2150000000001</v>
      </c>
      <c r="X334" s="8">
        <v>2528.9390000000003</v>
      </c>
      <c r="Y334" s="8">
        <v>2353.183</v>
      </c>
      <c r="Z334" s="8">
        <v>2185.498</v>
      </c>
      <c r="AB334" s="9"/>
    </row>
    <row r="335" spans="1:28" x14ac:dyDescent="0.25">
      <c r="A335" s="6">
        <v>41602</v>
      </c>
      <c r="B335" s="7">
        <f>SUM('Highland Falls'!_Day329)</f>
        <v>58471.504000000008</v>
      </c>
      <c r="C335" s="8">
        <v>2048.3890000000001</v>
      </c>
      <c r="D335" s="8">
        <v>1957.452</v>
      </c>
      <c r="E335" s="8">
        <v>1886.1290000000001</v>
      </c>
      <c r="F335" s="8">
        <v>1856.7429999999999</v>
      </c>
      <c r="G335" s="8">
        <v>1852.1510000000001</v>
      </c>
      <c r="H335" s="8">
        <v>1919.1969999999999</v>
      </c>
      <c r="I335" s="8">
        <v>2030.6089999999999</v>
      </c>
      <c r="J335" s="8">
        <v>2107.0909999999999</v>
      </c>
      <c r="K335" s="8">
        <v>2308.3269999999998</v>
      </c>
      <c r="L335" s="8">
        <v>2464.2800000000002</v>
      </c>
      <c r="M335" s="8">
        <v>2584.2179999999998</v>
      </c>
      <c r="N335" s="8">
        <v>2589.643</v>
      </c>
      <c r="O335" s="8">
        <v>2599.2400000000002</v>
      </c>
      <c r="P335" s="8">
        <v>2642.3810000000003</v>
      </c>
      <c r="Q335" s="8">
        <v>2619.7150000000001</v>
      </c>
      <c r="R335" s="8">
        <v>2646.0419999999999</v>
      </c>
      <c r="S335" s="8">
        <v>2859.5699999999997</v>
      </c>
      <c r="T335" s="8">
        <v>3077.2069999999999</v>
      </c>
      <c r="U335" s="8">
        <v>3042.7950000000001</v>
      </c>
      <c r="V335" s="8">
        <v>3019.8069999999998</v>
      </c>
      <c r="W335" s="8">
        <v>2932.6010000000001</v>
      </c>
      <c r="X335" s="8">
        <v>2718.268</v>
      </c>
      <c r="Y335" s="8">
        <v>2464.2380000000003</v>
      </c>
      <c r="Z335" s="8">
        <v>2245.4110000000001</v>
      </c>
      <c r="AB335" s="9"/>
    </row>
    <row r="336" spans="1:28" x14ac:dyDescent="0.25">
      <c r="A336" s="6">
        <v>41603</v>
      </c>
      <c r="B336" s="7">
        <f>SUM('Highland Falls'!_Day330)</f>
        <v>57998.541999999994</v>
      </c>
      <c r="C336" s="8">
        <v>2065.0419999999999</v>
      </c>
      <c r="D336" s="8">
        <v>1969.4569999999999</v>
      </c>
      <c r="E336" s="8">
        <v>1918.3220000000001</v>
      </c>
      <c r="F336" s="8">
        <v>1914.0659999999998</v>
      </c>
      <c r="G336" s="8">
        <v>1928.318</v>
      </c>
      <c r="H336" s="8">
        <v>2128.9589999999998</v>
      </c>
      <c r="I336" s="8">
        <v>2399.558</v>
      </c>
      <c r="J336" s="8">
        <v>2456.65</v>
      </c>
      <c r="K336" s="8">
        <v>2463.5450000000001</v>
      </c>
      <c r="L336" s="8">
        <v>2463.3980000000001</v>
      </c>
      <c r="M336" s="8">
        <v>2429.413</v>
      </c>
      <c r="N336" s="8">
        <v>2464.35</v>
      </c>
      <c r="O336" s="8">
        <v>2476.509</v>
      </c>
      <c r="P336" s="8">
        <v>2431.625</v>
      </c>
      <c r="Q336" s="8">
        <v>2400.6990000000001</v>
      </c>
      <c r="R336" s="8">
        <v>2527.4549999999999</v>
      </c>
      <c r="S336" s="8">
        <v>2700.1240000000003</v>
      </c>
      <c r="T336" s="8">
        <v>2903.6909999999998</v>
      </c>
      <c r="U336" s="8">
        <v>2937.5149999999999</v>
      </c>
      <c r="V336" s="8">
        <v>2920.8760000000002</v>
      </c>
      <c r="W336" s="8">
        <v>2835.308</v>
      </c>
      <c r="X336" s="8">
        <v>2650.123</v>
      </c>
      <c r="Y336" s="8">
        <v>2438.1910000000003</v>
      </c>
      <c r="Z336" s="8">
        <v>2175.348</v>
      </c>
      <c r="AB336" s="9"/>
    </row>
    <row r="337" spans="1:28" x14ac:dyDescent="0.25">
      <c r="A337" s="6">
        <v>41604</v>
      </c>
      <c r="B337" s="7">
        <f>SUM('Highland Falls'!_Day331)</f>
        <v>58038.616999999998</v>
      </c>
      <c r="C337" s="8">
        <v>1974.49</v>
      </c>
      <c r="D337" s="8">
        <v>1890.6579999999999</v>
      </c>
      <c r="E337" s="8">
        <v>1829.38</v>
      </c>
      <c r="F337" s="8">
        <v>1822.6669999999999</v>
      </c>
      <c r="G337" s="8">
        <v>1843.184</v>
      </c>
      <c r="H337" s="8">
        <v>2037.924</v>
      </c>
      <c r="I337" s="8">
        <v>2295.8810000000003</v>
      </c>
      <c r="J337" s="8">
        <v>2432.395</v>
      </c>
      <c r="K337" s="8">
        <v>2428.741</v>
      </c>
      <c r="L337" s="8">
        <v>2435.7690000000002</v>
      </c>
      <c r="M337" s="8">
        <v>2491.5590000000002</v>
      </c>
      <c r="N337" s="8">
        <v>2540.2579999999998</v>
      </c>
      <c r="O337" s="8">
        <v>2594.8509999999997</v>
      </c>
      <c r="P337" s="8">
        <v>2537.9339999999997</v>
      </c>
      <c r="Q337" s="8">
        <v>2535.904</v>
      </c>
      <c r="R337" s="8">
        <v>2591.4349999999999</v>
      </c>
      <c r="S337" s="8">
        <v>2789.4719999999998</v>
      </c>
      <c r="T337" s="8">
        <v>2975.9870000000001</v>
      </c>
      <c r="U337" s="8">
        <v>2947.9380000000001</v>
      </c>
      <c r="V337" s="8">
        <v>2926.77</v>
      </c>
      <c r="W337" s="8">
        <v>2876.5869999999995</v>
      </c>
      <c r="X337" s="8">
        <v>2688.7420000000002</v>
      </c>
      <c r="Y337" s="8">
        <v>2423.848</v>
      </c>
      <c r="Z337" s="8">
        <v>2126.2429999999999</v>
      </c>
      <c r="AB337" s="9"/>
    </row>
    <row r="338" spans="1:28" x14ac:dyDescent="0.25">
      <c r="A338" s="6">
        <v>41605</v>
      </c>
      <c r="B338" s="7">
        <f>SUM('Highland Falls'!_Day332)</f>
        <v>55171.192999999992</v>
      </c>
      <c r="C338" s="8">
        <v>1891.0430000000001</v>
      </c>
      <c r="D338" s="8">
        <v>1784.8600000000001</v>
      </c>
      <c r="E338" s="8">
        <v>1740.0529999999999</v>
      </c>
      <c r="F338" s="8">
        <v>1685.9639999999999</v>
      </c>
      <c r="G338" s="8">
        <v>1670.3329999999999</v>
      </c>
      <c r="H338" s="8">
        <v>1833.6569999999999</v>
      </c>
      <c r="I338" s="8">
        <v>2063.67</v>
      </c>
      <c r="J338" s="8">
        <v>2184.518</v>
      </c>
      <c r="K338" s="8">
        <v>2276.701</v>
      </c>
      <c r="L338" s="8">
        <v>2379.9299999999998</v>
      </c>
      <c r="M338" s="8">
        <v>2449.9580000000001</v>
      </c>
      <c r="N338" s="8">
        <v>2478.105</v>
      </c>
      <c r="O338" s="8">
        <v>2542.442</v>
      </c>
      <c r="P338" s="8">
        <v>2471.931</v>
      </c>
      <c r="Q338" s="8">
        <v>2460.3250000000003</v>
      </c>
      <c r="R338" s="8">
        <v>2498.8250000000003</v>
      </c>
      <c r="S338" s="8">
        <v>2690.6109999999999</v>
      </c>
      <c r="T338" s="8">
        <v>2828.6790000000001</v>
      </c>
      <c r="U338" s="8">
        <v>2786.0349999999999</v>
      </c>
      <c r="V338" s="8">
        <v>2726.1990000000001</v>
      </c>
      <c r="W338" s="8">
        <v>2631.86</v>
      </c>
      <c r="X338" s="8">
        <v>2531.1790000000001</v>
      </c>
      <c r="Y338" s="8">
        <v>2377.7530000000002</v>
      </c>
      <c r="Z338" s="8">
        <v>2186.5619999999999</v>
      </c>
      <c r="AB338" s="9"/>
    </row>
    <row r="339" spans="1:28" x14ac:dyDescent="0.25">
      <c r="A339" s="6">
        <v>41606</v>
      </c>
      <c r="B339" s="7">
        <f>SUM('Highland Falls'!_Day333)</f>
        <v>54959.764999999999</v>
      </c>
      <c r="C339" s="8">
        <v>2054.3670000000002</v>
      </c>
      <c r="D339" s="8">
        <v>1934.73</v>
      </c>
      <c r="E339" s="8">
        <v>1863.4770000000001</v>
      </c>
      <c r="F339" s="8">
        <v>1860.9639999999999</v>
      </c>
      <c r="G339" s="8">
        <v>1881.376</v>
      </c>
      <c r="H339" s="8">
        <v>1976.0929999999998</v>
      </c>
      <c r="I339" s="8">
        <v>2057.4470000000001</v>
      </c>
      <c r="J339" s="8">
        <v>2159.3669999999997</v>
      </c>
      <c r="K339" s="8">
        <v>2370.8719999999998</v>
      </c>
      <c r="L339" s="8">
        <v>2543.7089999999998</v>
      </c>
      <c r="M339" s="8">
        <v>2646.0069999999996</v>
      </c>
      <c r="N339" s="8">
        <v>2682.2040000000002</v>
      </c>
      <c r="O339" s="8">
        <v>2658.6980000000003</v>
      </c>
      <c r="P339" s="8">
        <v>2597.9029999999998</v>
      </c>
      <c r="Q339" s="8">
        <v>2478.413</v>
      </c>
      <c r="R339" s="8">
        <v>2372.5590000000002</v>
      </c>
      <c r="S339" s="8">
        <v>2395.96</v>
      </c>
      <c r="T339" s="8">
        <v>2486.1759999999999</v>
      </c>
      <c r="U339" s="8">
        <v>2398.4940000000001</v>
      </c>
      <c r="V339" s="8">
        <v>2401.3780000000002</v>
      </c>
      <c r="W339" s="8">
        <v>2367.029</v>
      </c>
      <c r="X339" s="8">
        <v>2342.2980000000002</v>
      </c>
      <c r="Y339" s="8">
        <v>2292.451</v>
      </c>
      <c r="Z339" s="8">
        <v>2137.7930000000001</v>
      </c>
      <c r="AB339" s="9"/>
    </row>
    <row r="340" spans="1:28" x14ac:dyDescent="0.25">
      <c r="A340" s="6">
        <v>41607</v>
      </c>
      <c r="B340" s="7">
        <f>SUM('Highland Falls'!_Day334)</f>
        <v>55043.226000000002</v>
      </c>
      <c r="C340" s="8">
        <v>2023.2730000000001</v>
      </c>
      <c r="D340" s="8">
        <v>1904.518</v>
      </c>
      <c r="E340" s="8">
        <v>1865.1080000000002</v>
      </c>
      <c r="F340" s="8">
        <v>1848.2939999999999</v>
      </c>
      <c r="G340" s="8">
        <v>1844.8919999999998</v>
      </c>
      <c r="H340" s="8">
        <v>1944.1799999999998</v>
      </c>
      <c r="I340" s="8">
        <v>2031.75</v>
      </c>
      <c r="J340" s="8">
        <v>2080.7640000000001</v>
      </c>
      <c r="K340" s="8">
        <v>2159.6610000000001</v>
      </c>
      <c r="L340" s="8">
        <v>2253.9859999999999</v>
      </c>
      <c r="M340" s="8">
        <v>2323.1390000000001</v>
      </c>
      <c r="N340" s="8">
        <v>2367.7290000000003</v>
      </c>
      <c r="O340" s="8">
        <v>2379.8180000000002</v>
      </c>
      <c r="P340" s="8">
        <v>2400.86</v>
      </c>
      <c r="Q340" s="8">
        <v>2419.7739999999999</v>
      </c>
      <c r="R340" s="8">
        <v>2483.9639999999999</v>
      </c>
      <c r="S340" s="8">
        <v>2628.6819999999998</v>
      </c>
      <c r="T340" s="8">
        <v>2772.6020000000003</v>
      </c>
      <c r="U340" s="8">
        <v>2764.23</v>
      </c>
      <c r="V340" s="8">
        <v>2723.2799999999997</v>
      </c>
      <c r="W340" s="8">
        <v>2670.4370000000004</v>
      </c>
      <c r="X340" s="8">
        <v>2532.7820000000002</v>
      </c>
      <c r="Y340" s="8">
        <v>2391.529</v>
      </c>
      <c r="Z340" s="8">
        <v>2227.9740000000002</v>
      </c>
      <c r="AB340" s="9"/>
    </row>
    <row r="341" spans="1:28" x14ac:dyDescent="0.25">
      <c r="A341" s="6">
        <v>41608</v>
      </c>
      <c r="B341" s="7">
        <f>SUM('Highland Falls'!_Day335)</f>
        <v>55728.721999999994</v>
      </c>
      <c r="C341" s="8">
        <v>2070.194</v>
      </c>
      <c r="D341" s="8">
        <v>1979.9849999999999</v>
      </c>
      <c r="E341" s="8">
        <v>1907.4579999999999</v>
      </c>
      <c r="F341" s="8">
        <v>1880.13</v>
      </c>
      <c r="G341" s="8">
        <v>1874.6559999999999</v>
      </c>
      <c r="H341" s="8">
        <v>1974.105</v>
      </c>
      <c r="I341" s="8">
        <v>2052.393</v>
      </c>
      <c r="J341" s="8">
        <v>2100.7139999999999</v>
      </c>
      <c r="K341" s="8">
        <v>2269.694</v>
      </c>
      <c r="L341" s="8">
        <v>2370.7249999999999</v>
      </c>
      <c r="M341" s="8">
        <v>2454.585</v>
      </c>
      <c r="N341" s="8">
        <v>2512.6080000000002</v>
      </c>
      <c r="O341" s="8">
        <v>2476.922</v>
      </c>
      <c r="P341" s="8">
        <v>2445.4849999999997</v>
      </c>
      <c r="Q341" s="8">
        <v>2392.194</v>
      </c>
      <c r="R341" s="8">
        <v>2380.35</v>
      </c>
      <c r="S341" s="8">
        <v>2565.808</v>
      </c>
      <c r="T341" s="8">
        <v>2752.5050000000001</v>
      </c>
      <c r="U341" s="8">
        <v>2806.7269999999999</v>
      </c>
      <c r="V341" s="8">
        <v>2724.9459999999999</v>
      </c>
      <c r="W341" s="8">
        <v>2661.652</v>
      </c>
      <c r="X341" s="8">
        <v>2535.8199999999997</v>
      </c>
      <c r="Y341" s="8">
        <v>2379.8249999999998</v>
      </c>
      <c r="Z341" s="8">
        <v>2159.241</v>
      </c>
      <c r="AB341" s="9"/>
    </row>
    <row r="342" spans="1:28" x14ac:dyDescent="0.25">
      <c r="A342" s="6">
        <v>41609</v>
      </c>
      <c r="B342" s="7">
        <f>SUM('Highland Falls'!_Day336)</f>
        <v>53912.208000000006</v>
      </c>
      <c r="C342" s="8">
        <v>2001.104</v>
      </c>
      <c r="D342" s="8">
        <v>1891.5820000000001</v>
      </c>
      <c r="E342" s="8">
        <v>1797.201</v>
      </c>
      <c r="F342" s="8">
        <v>1766.5830000000001</v>
      </c>
      <c r="G342" s="8">
        <v>1761.452</v>
      </c>
      <c r="H342" s="8">
        <v>1818.88</v>
      </c>
      <c r="I342" s="8">
        <v>1918.7139999999999</v>
      </c>
      <c r="J342" s="8">
        <v>1990.8069999999998</v>
      </c>
      <c r="K342" s="8">
        <v>2119.6</v>
      </c>
      <c r="L342" s="8">
        <v>2238.2919999999999</v>
      </c>
      <c r="M342" s="8">
        <v>2349.886</v>
      </c>
      <c r="N342" s="8">
        <v>2373.3360000000002</v>
      </c>
      <c r="O342" s="8">
        <v>2348.556</v>
      </c>
      <c r="P342" s="8">
        <v>2381.6799999999998</v>
      </c>
      <c r="Q342" s="8">
        <v>2362.3389999999999</v>
      </c>
      <c r="R342" s="8">
        <v>2408.826</v>
      </c>
      <c r="S342" s="8">
        <v>2623.9080000000004</v>
      </c>
      <c r="T342" s="8">
        <v>2792.1390000000001</v>
      </c>
      <c r="U342" s="8">
        <v>2764.7129999999997</v>
      </c>
      <c r="V342" s="8">
        <v>2755.1020000000003</v>
      </c>
      <c r="W342" s="8">
        <v>2648.2049999999999</v>
      </c>
      <c r="X342" s="8">
        <v>2458.7430000000004</v>
      </c>
      <c r="Y342" s="8">
        <v>2282.6579999999999</v>
      </c>
      <c r="Z342" s="8">
        <v>2057.902</v>
      </c>
      <c r="AB342" s="9"/>
    </row>
    <row r="343" spans="1:28" x14ac:dyDescent="0.25">
      <c r="A343" s="6">
        <v>41610</v>
      </c>
      <c r="B343" s="7">
        <f>SUM('Highland Falls'!_Day337)</f>
        <v>55647.136999999988</v>
      </c>
      <c r="C343" s="8">
        <v>1861.692</v>
      </c>
      <c r="D343" s="8">
        <v>1777.335</v>
      </c>
      <c r="E343" s="8">
        <v>1754.326</v>
      </c>
      <c r="F343" s="8">
        <v>1735.4609999999998</v>
      </c>
      <c r="G343" s="8">
        <v>1766.0229999999999</v>
      </c>
      <c r="H343" s="8">
        <v>1931.902</v>
      </c>
      <c r="I343" s="8">
        <v>2183.6289999999999</v>
      </c>
      <c r="J343" s="8">
        <v>2320.3530000000001</v>
      </c>
      <c r="K343" s="8">
        <v>2315.0889999999999</v>
      </c>
      <c r="L343" s="8">
        <v>2419.8440000000001</v>
      </c>
      <c r="M343" s="8">
        <v>2411.752</v>
      </c>
      <c r="N343" s="8">
        <v>2513.8469999999998</v>
      </c>
      <c r="O343" s="8">
        <v>2462.761</v>
      </c>
      <c r="P343" s="8">
        <v>2413.1239999999998</v>
      </c>
      <c r="Q343" s="8">
        <v>2345.7069999999999</v>
      </c>
      <c r="R343" s="8">
        <v>2404.85</v>
      </c>
      <c r="S343" s="8">
        <v>2612.8689999999997</v>
      </c>
      <c r="T343" s="8">
        <v>2841.9859999999999</v>
      </c>
      <c r="U343" s="8">
        <v>2845.5349999999999</v>
      </c>
      <c r="V343" s="8">
        <v>2834.3420000000001</v>
      </c>
      <c r="W343" s="8">
        <v>2777.0820000000003</v>
      </c>
      <c r="X343" s="8">
        <v>2604.0279999999998</v>
      </c>
      <c r="Y343" s="8">
        <v>2367.2179999999998</v>
      </c>
      <c r="Z343" s="8">
        <v>2146.3820000000001</v>
      </c>
      <c r="AB343" s="9"/>
    </row>
    <row r="344" spans="1:28" x14ac:dyDescent="0.25">
      <c r="A344" s="6">
        <v>41611</v>
      </c>
      <c r="B344" s="7">
        <f>SUM('Highland Falls'!_Day338)</f>
        <v>56538.082999999999</v>
      </c>
      <c r="C344" s="8">
        <v>1956.423</v>
      </c>
      <c r="D344" s="8">
        <v>1859.0810000000001</v>
      </c>
      <c r="E344" s="8">
        <v>1795.3670000000002</v>
      </c>
      <c r="F344" s="8">
        <v>1785.6930000000002</v>
      </c>
      <c r="G344" s="8">
        <v>1817.4589999999998</v>
      </c>
      <c r="H344" s="8">
        <v>1968.694</v>
      </c>
      <c r="I344" s="8">
        <v>2267.8530000000001</v>
      </c>
      <c r="J344" s="8">
        <v>2350.4949999999999</v>
      </c>
      <c r="K344" s="8">
        <v>2377.9560000000001</v>
      </c>
      <c r="L344" s="8">
        <v>2438.6390000000001</v>
      </c>
      <c r="M344" s="8">
        <v>2458.3090000000002</v>
      </c>
      <c r="N344" s="8">
        <v>2417.3379999999997</v>
      </c>
      <c r="O344" s="8">
        <v>2446.7730000000001</v>
      </c>
      <c r="P344" s="8">
        <v>2390.962</v>
      </c>
      <c r="Q344" s="8">
        <v>2370.011</v>
      </c>
      <c r="R344" s="8">
        <v>2439.7799999999997</v>
      </c>
      <c r="S344" s="8">
        <v>2665.5929999999998</v>
      </c>
      <c r="T344" s="8">
        <v>2901.0590000000002</v>
      </c>
      <c r="U344" s="8">
        <v>2923.0810000000001</v>
      </c>
      <c r="V344" s="8">
        <v>2849.4410000000003</v>
      </c>
      <c r="W344" s="8">
        <v>2809.3240000000001</v>
      </c>
      <c r="X344" s="8">
        <v>2672.299</v>
      </c>
      <c r="Y344" s="8">
        <v>2423.4279999999999</v>
      </c>
      <c r="Z344" s="8">
        <v>2153.0250000000001</v>
      </c>
      <c r="AB344" s="9"/>
    </row>
    <row r="345" spans="1:28" x14ac:dyDescent="0.25">
      <c r="A345" s="6">
        <v>41612</v>
      </c>
      <c r="B345" s="7">
        <f>SUM('Highland Falls'!_Day339)</f>
        <v>55109.424999999988</v>
      </c>
      <c r="C345" s="8">
        <v>1956.0239999999999</v>
      </c>
      <c r="D345" s="8">
        <v>1863.799</v>
      </c>
      <c r="E345" s="8">
        <v>1819.251</v>
      </c>
      <c r="F345" s="8">
        <v>1786.9670000000001</v>
      </c>
      <c r="G345" s="8">
        <v>1817.5150000000001</v>
      </c>
      <c r="H345" s="8">
        <v>2018.0720000000001</v>
      </c>
      <c r="I345" s="8">
        <v>2300.9279999999999</v>
      </c>
      <c r="J345" s="8">
        <v>2347.0300000000002</v>
      </c>
      <c r="K345" s="8">
        <v>2366.0700000000002</v>
      </c>
      <c r="L345" s="8">
        <v>2350.11</v>
      </c>
      <c r="M345" s="8">
        <v>2315.3340000000003</v>
      </c>
      <c r="N345" s="8">
        <v>2375.7649999999999</v>
      </c>
      <c r="O345" s="8">
        <v>2322.2289999999998</v>
      </c>
      <c r="P345" s="8">
        <v>2300.3049999999998</v>
      </c>
      <c r="Q345" s="8">
        <v>2282.364</v>
      </c>
      <c r="R345" s="8">
        <v>2378.873</v>
      </c>
      <c r="S345" s="8">
        <v>2623.2780000000002</v>
      </c>
      <c r="T345" s="8">
        <v>2844.1489999999999</v>
      </c>
      <c r="U345" s="8">
        <v>2807.462</v>
      </c>
      <c r="V345" s="8">
        <v>2783.3119999999999</v>
      </c>
      <c r="W345" s="8">
        <v>2711.24</v>
      </c>
      <c r="X345" s="8">
        <v>2543.6109999999999</v>
      </c>
      <c r="Y345" s="8">
        <v>2227.5680000000002</v>
      </c>
      <c r="Z345" s="8">
        <v>1968.1690000000001</v>
      </c>
      <c r="AB345" s="9"/>
    </row>
    <row r="346" spans="1:28" x14ac:dyDescent="0.25">
      <c r="A346" s="6">
        <v>41613</v>
      </c>
      <c r="B346" s="7">
        <f>SUM('Highland Falls'!_Day340)</f>
        <v>53012.89</v>
      </c>
      <c r="C346" s="8">
        <v>1768.5360000000001</v>
      </c>
      <c r="D346" s="8">
        <v>1689.7160000000001</v>
      </c>
      <c r="E346" s="8">
        <v>1666.693</v>
      </c>
      <c r="F346" s="8">
        <v>1646.9670000000001</v>
      </c>
      <c r="G346" s="8">
        <v>1690.1080000000002</v>
      </c>
      <c r="H346" s="8">
        <v>1801.7930000000001</v>
      </c>
      <c r="I346" s="8">
        <v>2123.9960000000001</v>
      </c>
      <c r="J346" s="8">
        <v>2285.038</v>
      </c>
      <c r="K346" s="8">
        <v>2268.518</v>
      </c>
      <c r="L346" s="8">
        <v>2283.1410000000001</v>
      </c>
      <c r="M346" s="8">
        <v>2288.069</v>
      </c>
      <c r="N346" s="8">
        <v>2343.4249999999997</v>
      </c>
      <c r="O346" s="8">
        <v>2330.5589999999997</v>
      </c>
      <c r="P346" s="8">
        <v>2375.114</v>
      </c>
      <c r="Q346" s="8">
        <v>2353.2529999999997</v>
      </c>
      <c r="R346" s="8">
        <v>2397.6959999999999</v>
      </c>
      <c r="S346" s="8">
        <v>2560.8029999999999</v>
      </c>
      <c r="T346" s="8">
        <v>2720.4449999999997</v>
      </c>
      <c r="U346" s="8">
        <v>2708.9789999999998</v>
      </c>
      <c r="V346" s="8">
        <v>2687.8599999999997</v>
      </c>
      <c r="W346" s="8">
        <v>2569.6089999999999</v>
      </c>
      <c r="X346" s="8">
        <v>2391.4380000000001</v>
      </c>
      <c r="Y346" s="8">
        <v>2157.5540000000001</v>
      </c>
      <c r="Z346" s="8">
        <v>1903.58</v>
      </c>
      <c r="AB346" s="9"/>
    </row>
    <row r="347" spans="1:28" x14ac:dyDescent="0.25">
      <c r="A347" s="6">
        <v>41614</v>
      </c>
      <c r="B347" s="7">
        <f>SUM('Highland Falls'!_Day341)</f>
        <v>53885.964999999989</v>
      </c>
      <c r="C347" s="8">
        <v>1712.837</v>
      </c>
      <c r="D347" s="8">
        <v>1620.5140000000001</v>
      </c>
      <c r="E347" s="8">
        <v>1556.4079999999999</v>
      </c>
      <c r="F347" s="8">
        <v>1553.923</v>
      </c>
      <c r="G347" s="8">
        <v>1578.1010000000001</v>
      </c>
      <c r="H347" s="8">
        <v>1744.4770000000001</v>
      </c>
      <c r="I347" s="8">
        <v>2019.6120000000001</v>
      </c>
      <c r="J347" s="8">
        <v>2185.2739999999999</v>
      </c>
      <c r="K347" s="8">
        <v>2175.3199999999997</v>
      </c>
      <c r="L347" s="8">
        <v>2295.2509999999997</v>
      </c>
      <c r="M347" s="8">
        <v>2360.6309999999999</v>
      </c>
      <c r="N347" s="8">
        <v>2413.9780000000001</v>
      </c>
      <c r="O347" s="8">
        <v>2449.4049999999997</v>
      </c>
      <c r="P347" s="8">
        <v>2404.0309999999999</v>
      </c>
      <c r="Q347" s="8">
        <v>2406.152</v>
      </c>
      <c r="R347" s="8">
        <v>2493.4629999999997</v>
      </c>
      <c r="S347" s="8">
        <v>2634.7719999999999</v>
      </c>
      <c r="T347" s="8">
        <v>2797.2489999999998</v>
      </c>
      <c r="U347" s="8">
        <v>2773.0990000000002</v>
      </c>
      <c r="V347" s="8">
        <v>2750.181</v>
      </c>
      <c r="W347" s="8">
        <v>2703.7639999999997</v>
      </c>
      <c r="X347" s="8">
        <v>2578.471</v>
      </c>
      <c r="Y347" s="8">
        <v>2455.4740000000002</v>
      </c>
      <c r="Z347" s="8">
        <v>2223.578</v>
      </c>
      <c r="AB347" s="9"/>
    </row>
    <row r="348" spans="1:28" x14ac:dyDescent="0.25">
      <c r="A348" s="6">
        <v>41615</v>
      </c>
      <c r="B348" s="7">
        <f>SUM('Highland Falls'!_Day342)</f>
        <v>56221.095000000008</v>
      </c>
      <c r="C348" s="8">
        <v>2021.922</v>
      </c>
      <c r="D348" s="8">
        <v>1918.7909999999999</v>
      </c>
      <c r="E348" s="8">
        <v>1861.692</v>
      </c>
      <c r="F348" s="8">
        <v>1826.489</v>
      </c>
      <c r="G348" s="8">
        <v>1812.258</v>
      </c>
      <c r="H348" s="8">
        <v>1884.6869999999999</v>
      </c>
      <c r="I348" s="8">
        <v>1976.037</v>
      </c>
      <c r="J348" s="8">
        <v>2077.46</v>
      </c>
      <c r="K348" s="8">
        <v>2230.8580000000002</v>
      </c>
      <c r="L348" s="8">
        <v>2346.1970000000001</v>
      </c>
      <c r="M348" s="8">
        <v>2437.9389999999999</v>
      </c>
      <c r="N348" s="8">
        <v>2484.0059999999999</v>
      </c>
      <c r="O348" s="8">
        <v>2485.2939999999999</v>
      </c>
      <c r="P348" s="8">
        <v>2484.0970000000002</v>
      </c>
      <c r="Q348" s="8">
        <v>2411.5630000000001</v>
      </c>
      <c r="R348" s="8">
        <v>2414.4259999999999</v>
      </c>
      <c r="S348" s="8">
        <v>2631.1459999999997</v>
      </c>
      <c r="T348" s="8">
        <v>2837.4849999999997</v>
      </c>
      <c r="U348" s="8">
        <v>2860.7739999999999</v>
      </c>
      <c r="V348" s="8">
        <v>2841.489</v>
      </c>
      <c r="W348" s="8">
        <v>2782.4230000000002</v>
      </c>
      <c r="X348" s="8">
        <v>2674.3149999999996</v>
      </c>
      <c r="Y348" s="8">
        <v>2563.694</v>
      </c>
      <c r="Z348" s="8">
        <v>2356.0529999999999</v>
      </c>
      <c r="AB348" s="9"/>
    </row>
    <row r="349" spans="1:28" x14ac:dyDescent="0.25">
      <c r="A349" s="6">
        <v>41616</v>
      </c>
      <c r="B349" s="7">
        <f>SUM('Highland Falls'!_Day343)</f>
        <v>58904.327999999994</v>
      </c>
      <c r="C349" s="8">
        <v>2174.5429999999997</v>
      </c>
      <c r="D349" s="8">
        <v>2057.1669999999999</v>
      </c>
      <c r="E349" s="8">
        <v>1974.5810000000001</v>
      </c>
      <c r="F349" s="8">
        <v>1914.9340000000002</v>
      </c>
      <c r="G349" s="8">
        <v>1904.4970000000001</v>
      </c>
      <c r="H349" s="8">
        <v>1978.704</v>
      </c>
      <c r="I349" s="8">
        <v>2054.913</v>
      </c>
      <c r="J349" s="8">
        <v>2099.3420000000001</v>
      </c>
      <c r="K349" s="8">
        <v>2255.694</v>
      </c>
      <c r="L349" s="8">
        <v>2392.306</v>
      </c>
      <c r="M349" s="8">
        <v>2522.7860000000001</v>
      </c>
      <c r="N349" s="8">
        <v>2562.924</v>
      </c>
      <c r="O349" s="8">
        <v>2597.6930000000002</v>
      </c>
      <c r="P349" s="8">
        <v>2650.5220000000004</v>
      </c>
      <c r="Q349" s="8">
        <v>2643.4589999999998</v>
      </c>
      <c r="R349" s="8">
        <v>2722.7059999999997</v>
      </c>
      <c r="S349" s="8">
        <v>2912.1680000000001</v>
      </c>
      <c r="T349" s="8">
        <v>3118.5629999999996</v>
      </c>
      <c r="U349" s="8">
        <v>3063.1930000000002</v>
      </c>
      <c r="V349" s="8">
        <v>2994.145</v>
      </c>
      <c r="W349" s="8">
        <v>2909.9209999999998</v>
      </c>
      <c r="X349" s="8">
        <v>2735.81</v>
      </c>
      <c r="Y349" s="8">
        <v>2456.1529999999998</v>
      </c>
      <c r="Z349" s="8">
        <v>2207.6040000000003</v>
      </c>
      <c r="AB349" s="9"/>
    </row>
    <row r="350" spans="1:28" x14ac:dyDescent="0.25">
      <c r="A350" s="6">
        <v>41617</v>
      </c>
      <c r="B350" s="7">
        <f>SUM('Highland Falls'!_Day344)</f>
        <v>59969.903000000006</v>
      </c>
      <c r="C350" s="8">
        <v>2041.1509999999998</v>
      </c>
      <c r="D350" s="8">
        <v>1965.6490000000001</v>
      </c>
      <c r="E350" s="8">
        <v>1904.826</v>
      </c>
      <c r="F350" s="8">
        <v>1876.3430000000001</v>
      </c>
      <c r="G350" s="8">
        <v>1912.316</v>
      </c>
      <c r="H350" s="8">
        <v>2063.4740000000002</v>
      </c>
      <c r="I350" s="8">
        <v>2260.384</v>
      </c>
      <c r="J350" s="8">
        <v>2412.7040000000002</v>
      </c>
      <c r="K350" s="8">
        <v>2506.8330000000001</v>
      </c>
      <c r="L350" s="8">
        <v>2563.7359999999999</v>
      </c>
      <c r="M350" s="8">
        <v>2605.61</v>
      </c>
      <c r="N350" s="8">
        <v>2652.181</v>
      </c>
      <c r="O350" s="8">
        <v>2705.5280000000002</v>
      </c>
      <c r="P350" s="8">
        <v>2683.5409999999997</v>
      </c>
      <c r="Q350" s="8">
        <v>2649.2200000000003</v>
      </c>
      <c r="R350" s="8">
        <v>2713.116</v>
      </c>
      <c r="S350" s="8">
        <v>2807.2730000000001</v>
      </c>
      <c r="T350" s="8">
        <v>3060.19</v>
      </c>
      <c r="U350" s="8">
        <v>3015.7190000000001</v>
      </c>
      <c r="V350" s="8">
        <v>3036.1030000000001</v>
      </c>
      <c r="W350" s="8">
        <v>2976.2669999999998</v>
      </c>
      <c r="X350" s="8">
        <v>2789.0659999999998</v>
      </c>
      <c r="Y350" s="8">
        <v>2535.0499999999997</v>
      </c>
      <c r="Z350" s="8">
        <v>2233.623</v>
      </c>
      <c r="AB350" s="9"/>
    </row>
    <row r="351" spans="1:28" x14ac:dyDescent="0.25">
      <c r="A351" s="6">
        <v>41618</v>
      </c>
      <c r="B351" s="7">
        <f>SUM('Highland Falls'!_Day345)</f>
        <v>60827.004000000008</v>
      </c>
      <c r="C351" s="8">
        <v>2016.462</v>
      </c>
      <c r="D351" s="8">
        <v>1905.75</v>
      </c>
      <c r="E351" s="8">
        <v>1878.877</v>
      </c>
      <c r="F351" s="8">
        <v>1852.886</v>
      </c>
      <c r="G351" s="8">
        <v>1868.8109999999999</v>
      </c>
      <c r="H351" s="8">
        <v>2037.0909999999999</v>
      </c>
      <c r="I351" s="8">
        <v>2217.9430000000002</v>
      </c>
      <c r="J351" s="8">
        <v>2366.42</v>
      </c>
      <c r="K351" s="8">
        <v>2495.8220000000001</v>
      </c>
      <c r="L351" s="8">
        <v>2567.1309999999999</v>
      </c>
      <c r="M351" s="8">
        <v>2635.5279999999998</v>
      </c>
      <c r="N351" s="8">
        <v>2719.444</v>
      </c>
      <c r="O351" s="8">
        <v>2788.3310000000001</v>
      </c>
      <c r="P351" s="8">
        <v>2825.1859999999997</v>
      </c>
      <c r="Q351" s="8">
        <v>2779.0210000000002</v>
      </c>
      <c r="R351" s="8">
        <v>2746.009</v>
      </c>
      <c r="S351" s="8">
        <v>2882.614</v>
      </c>
      <c r="T351" s="8">
        <v>3147.3049999999998</v>
      </c>
      <c r="U351" s="8">
        <v>3167.4929999999999</v>
      </c>
      <c r="V351" s="8">
        <v>3124.1489999999999</v>
      </c>
      <c r="W351" s="8">
        <v>3028.1579999999999</v>
      </c>
      <c r="X351" s="8">
        <v>2834.9369999999999</v>
      </c>
      <c r="Y351" s="8">
        <v>2594.48</v>
      </c>
      <c r="Z351" s="8">
        <v>2347.1559999999999</v>
      </c>
      <c r="AB351" s="9"/>
    </row>
    <row r="352" spans="1:28" x14ac:dyDescent="0.25">
      <c r="A352" s="6">
        <v>41619</v>
      </c>
      <c r="B352" s="7">
        <f>SUM('Highland Falls'!_Day346)</f>
        <v>61949.650000000009</v>
      </c>
      <c r="C352" s="8">
        <v>2138.3319999999999</v>
      </c>
      <c r="D352" s="8">
        <v>2063.6840000000002</v>
      </c>
      <c r="E352" s="8">
        <v>1997.0160000000001</v>
      </c>
      <c r="F352" s="8">
        <v>2000.81</v>
      </c>
      <c r="G352" s="8">
        <v>2061.9759999999997</v>
      </c>
      <c r="H352" s="8">
        <v>2241.2669999999998</v>
      </c>
      <c r="I352" s="8">
        <v>2527.3359999999998</v>
      </c>
      <c r="J352" s="8">
        <v>2591.4070000000002</v>
      </c>
      <c r="K352" s="8">
        <v>2545.578</v>
      </c>
      <c r="L352" s="8">
        <v>2615.6690000000003</v>
      </c>
      <c r="M352" s="8">
        <v>2585.7719999999999</v>
      </c>
      <c r="N352" s="8">
        <v>2650.9140000000002</v>
      </c>
      <c r="O352" s="8">
        <v>2631.7829999999999</v>
      </c>
      <c r="P352" s="8">
        <v>2634.59</v>
      </c>
      <c r="Q352" s="8">
        <v>2605.6799999999998</v>
      </c>
      <c r="R352" s="8">
        <v>2689.3159999999998</v>
      </c>
      <c r="S352" s="8">
        <v>2907.8420000000001</v>
      </c>
      <c r="T352" s="8">
        <v>3108.3219999999997</v>
      </c>
      <c r="U352" s="8">
        <v>3169.7330000000002</v>
      </c>
      <c r="V352" s="8">
        <v>3176.2219999999998</v>
      </c>
      <c r="W352" s="8">
        <v>3117.989</v>
      </c>
      <c r="X352" s="8">
        <v>2907.0929999999998</v>
      </c>
      <c r="Y352" s="8">
        <v>2651.8380000000002</v>
      </c>
      <c r="Z352" s="8">
        <v>2329.4809999999998</v>
      </c>
      <c r="AB352" s="9"/>
    </row>
    <row r="353" spans="1:28" x14ac:dyDescent="0.25">
      <c r="A353" s="6">
        <v>41620</v>
      </c>
      <c r="B353" s="7">
        <f>SUM('Highland Falls'!_Day347)</f>
        <v>63588.650999999998</v>
      </c>
      <c r="C353" s="8">
        <v>2122.7219999999998</v>
      </c>
      <c r="D353" s="8">
        <v>2026.7449999999999</v>
      </c>
      <c r="E353" s="8">
        <v>1997.345</v>
      </c>
      <c r="F353" s="8">
        <v>1970.92</v>
      </c>
      <c r="G353" s="8">
        <v>1975.029</v>
      </c>
      <c r="H353" s="8">
        <v>2200.3310000000001</v>
      </c>
      <c r="I353" s="8">
        <v>2514.9880000000003</v>
      </c>
      <c r="J353" s="8">
        <v>2689.9459999999999</v>
      </c>
      <c r="K353" s="8">
        <v>2679.3269999999998</v>
      </c>
      <c r="L353" s="8">
        <v>2663.8359999999998</v>
      </c>
      <c r="M353" s="8">
        <v>2668.5259999999998</v>
      </c>
      <c r="N353" s="8">
        <v>2730.7490000000003</v>
      </c>
      <c r="O353" s="8">
        <v>2711.4850000000001</v>
      </c>
      <c r="P353" s="8">
        <v>2691.395</v>
      </c>
      <c r="Q353" s="8">
        <v>2700.18</v>
      </c>
      <c r="R353" s="8">
        <v>2793.7910000000002</v>
      </c>
      <c r="S353" s="8">
        <v>2999.8779999999997</v>
      </c>
      <c r="T353" s="8">
        <v>3308.2489999999998</v>
      </c>
      <c r="U353" s="8">
        <v>3287.76</v>
      </c>
      <c r="V353" s="8">
        <v>3286.192</v>
      </c>
      <c r="W353" s="8">
        <v>3208.681</v>
      </c>
      <c r="X353" s="8">
        <v>3065.7200000000003</v>
      </c>
      <c r="Y353" s="8">
        <v>2785.7479999999996</v>
      </c>
      <c r="Z353" s="8">
        <v>2509.1080000000002</v>
      </c>
      <c r="AB353" s="9"/>
    </row>
    <row r="354" spans="1:28" x14ac:dyDescent="0.25">
      <c r="A354" s="6">
        <v>41621</v>
      </c>
      <c r="B354" s="7">
        <f>SUM('Highland Falls'!_Day348)</f>
        <v>61935.811000000009</v>
      </c>
      <c r="C354" s="8">
        <v>2264.143</v>
      </c>
      <c r="D354" s="8">
        <v>2155.5520000000001</v>
      </c>
      <c r="E354" s="8">
        <v>2098.9290000000001</v>
      </c>
      <c r="F354" s="8">
        <v>2088.415</v>
      </c>
      <c r="G354" s="8">
        <v>2122.7710000000002</v>
      </c>
      <c r="H354" s="8">
        <v>2320.9339999999997</v>
      </c>
      <c r="I354" s="8">
        <v>2575.538</v>
      </c>
      <c r="J354" s="8">
        <v>2693.9079999999999</v>
      </c>
      <c r="K354" s="8">
        <v>2609.8589999999999</v>
      </c>
      <c r="L354" s="8">
        <v>2564.4290000000001</v>
      </c>
      <c r="M354" s="8">
        <v>2616.4810000000002</v>
      </c>
      <c r="N354" s="8">
        <v>2605.33</v>
      </c>
      <c r="O354" s="8">
        <v>2608.3540000000003</v>
      </c>
      <c r="P354" s="8">
        <v>2613.0230000000001</v>
      </c>
      <c r="Q354" s="8">
        <v>2545.2139999999999</v>
      </c>
      <c r="R354" s="8">
        <v>2631.7340000000004</v>
      </c>
      <c r="S354" s="8">
        <v>2818.942</v>
      </c>
      <c r="T354" s="8">
        <v>3062.703</v>
      </c>
      <c r="U354" s="8">
        <v>3075.3729999999996</v>
      </c>
      <c r="V354" s="8">
        <v>2968.462</v>
      </c>
      <c r="W354" s="8">
        <v>2900.9610000000002</v>
      </c>
      <c r="X354" s="8">
        <v>2834.335</v>
      </c>
      <c r="Y354" s="8">
        <v>2675.5680000000002</v>
      </c>
      <c r="Z354" s="8">
        <v>2484.8530000000001</v>
      </c>
      <c r="AB354" s="9"/>
    </row>
    <row r="355" spans="1:28" x14ac:dyDescent="0.25">
      <c r="A355" s="6">
        <v>41622</v>
      </c>
      <c r="B355" s="7">
        <f>SUM('Highland Falls'!_Day349)</f>
        <v>64966.572999999989</v>
      </c>
      <c r="C355" s="8">
        <v>2302.8319999999999</v>
      </c>
      <c r="D355" s="8">
        <v>2176.5940000000001</v>
      </c>
      <c r="E355" s="8">
        <v>2100.203</v>
      </c>
      <c r="F355" s="8">
        <v>2082.549</v>
      </c>
      <c r="G355" s="8">
        <v>2077.8870000000002</v>
      </c>
      <c r="H355" s="8">
        <v>2173.5770000000002</v>
      </c>
      <c r="I355" s="8">
        <v>2285.5630000000001</v>
      </c>
      <c r="J355" s="8">
        <v>2383.7939999999999</v>
      </c>
      <c r="K355" s="8">
        <v>2537.654</v>
      </c>
      <c r="L355" s="8">
        <v>2639.931</v>
      </c>
      <c r="M355" s="8">
        <v>2788.0789999999997</v>
      </c>
      <c r="N355" s="8">
        <v>2965.9839999999999</v>
      </c>
      <c r="O355" s="8">
        <v>2987.4180000000001</v>
      </c>
      <c r="P355" s="8">
        <v>2978.6819999999998</v>
      </c>
      <c r="Q355" s="8">
        <v>3023.587</v>
      </c>
      <c r="R355" s="8">
        <v>2983.6660000000002</v>
      </c>
      <c r="S355" s="8">
        <v>3165.7359999999999</v>
      </c>
      <c r="T355" s="8">
        <v>3345.6849999999999</v>
      </c>
      <c r="U355" s="8">
        <v>3276.924</v>
      </c>
      <c r="V355" s="8">
        <v>3227.4479999999999</v>
      </c>
      <c r="W355" s="8">
        <v>3103.7160000000003</v>
      </c>
      <c r="X355" s="8">
        <v>2989.616</v>
      </c>
      <c r="Y355" s="8">
        <v>2813.1039999999998</v>
      </c>
      <c r="Z355" s="8">
        <v>2556.3440000000001</v>
      </c>
      <c r="AB355" s="9"/>
    </row>
    <row r="356" spans="1:28" x14ac:dyDescent="0.25">
      <c r="A356" s="6">
        <v>41623</v>
      </c>
      <c r="B356" s="7">
        <f>SUM('Highland Falls'!_Day350)</f>
        <v>61644.645999999993</v>
      </c>
      <c r="C356" s="8">
        <v>2346.5679999999998</v>
      </c>
      <c r="D356" s="8">
        <v>2206.4490000000001</v>
      </c>
      <c r="E356" s="8">
        <v>2137.723</v>
      </c>
      <c r="F356" s="8">
        <v>2089.4789999999998</v>
      </c>
      <c r="G356" s="8">
        <v>2087.7780000000002</v>
      </c>
      <c r="H356" s="8">
        <v>2149.9030000000002</v>
      </c>
      <c r="I356" s="8">
        <v>2214.4009999999998</v>
      </c>
      <c r="J356" s="8">
        <v>2299.5209999999997</v>
      </c>
      <c r="K356" s="8">
        <v>2427.9290000000001</v>
      </c>
      <c r="L356" s="8">
        <v>2543.9539999999997</v>
      </c>
      <c r="M356" s="8">
        <v>2626.0709999999999</v>
      </c>
      <c r="N356" s="8">
        <v>2623.5230000000001</v>
      </c>
      <c r="O356" s="8">
        <v>2638.5309999999999</v>
      </c>
      <c r="P356" s="8">
        <v>2690.1769999999997</v>
      </c>
      <c r="Q356" s="8">
        <v>2656.5769999999998</v>
      </c>
      <c r="R356" s="8">
        <v>2688.8119999999999</v>
      </c>
      <c r="S356" s="8">
        <v>2904.7269999999999</v>
      </c>
      <c r="T356" s="8">
        <v>3154.3679999999999</v>
      </c>
      <c r="U356" s="8">
        <v>3134.6280000000002</v>
      </c>
      <c r="V356" s="8">
        <v>3111.1010000000001</v>
      </c>
      <c r="W356" s="8">
        <v>3049.9839999999999</v>
      </c>
      <c r="X356" s="8">
        <v>2884.413</v>
      </c>
      <c r="Y356" s="8">
        <v>2637.0120000000002</v>
      </c>
      <c r="Z356" s="8">
        <v>2341.0170000000003</v>
      </c>
      <c r="AB356" s="9"/>
    </row>
    <row r="357" spans="1:28" x14ac:dyDescent="0.25">
      <c r="A357" s="6">
        <v>41624</v>
      </c>
      <c r="B357" s="7">
        <f>SUM('Highland Falls'!_Day351)</f>
        <v>62417.81</v>
      </c>
      <c r="C357" s="8">
        <v>2148.1179999999999</v>
      </c>
      <c r="D357" s="8">
        <v>2068.402</v>
      </c>
      <c r="E357" s="8">
        <v>2017.6799999999998</v>
      </c>
      <c r="F357" s="8">
        <v>2012.248</v>
      </c>
      <c r="G357" s="8">
        <v>2057.902</v>
      </c>
      <c r="H357" s="8">
        <v>2199.7919999999999</v>
      </c>
      <c r="I357" s="8">
        <v>2465.4349999999999</v>
      </c>
      <c r="J357" s="8">
        <v>2594.34</v>
      </c>
      <c r="K357" s="8">
        <v>2556.7429999999999</v>
      </c>
      <c r="L357" s="8">
        <v>2559.116</v>
      </c>
      <c r="M357" s="8">
        <v>2595.915</v>
      </c>
      <c r="N357" s="8">
        <v>2668.9670000000001</v>
      </c>
      <c r="O357" s="8">
        <v>2622.0810000000001</v>
      </c>
      <c r="P357" s="8">
        <v>2628.7799999999997</v>
      </c>
      <c r="Q357" s="8">
        <v>2610.6779999999999</v>
      </c>
      <c r="R357" s="8">
        <v>2729.5170000000003</v>
      </c>
      <c r="S357" s="8">
        <v>2895.7250000000004</v>
      </c>
      <c r="T357" s="8">
        <v>3180.5899999999997</v>
      </c>
      <c r="U357" s="8">
        <v>3186.1970000000001</v>
      </c>
      <c r="V357" s="8">
        <v>3172.848</v>
      </c>
      <c r="W357" s="8">
        <v>3178.3709999999996</v>
      </c>
      <c r="X357" s="8">
        <v>2994.7820000000002</v>
      </c>
      <c r="Y357" s="8">
        <v>2749.1030000000001</v>
      </c>
      <c r="Z357" s="8">
        <v>2524.48</v>
      </c>
      <c r="AB357" s="9"/>
    </row>
    <row r="358" spans="1:28" x14ac:dyDescent="0.25">
      <c r="A358" s="6">
        <v>41625</v>
      </c>
      <c r="B358" s="7">
        <f>SUM('Highland Falls'!_Day352)</f>
        <v>66643.058999999994</v>
      </c>
      <c r="C358" s="8">
        <v>2332.4700000000003</v>
      </c>
      <c r="D358" s="8">
        <v>2204.1390000000001</v>
      </c>
      <c r="E358" s="8">
        <v>2155.8530000000001</v>
      </c>
      <c r="F358" s="8">
        <v>2160.116</v>
      </c>
      <c r="G358" s="8">
        <v>2177.2449999999999</v>
      </c>
      <c r="H358" s="8">
        <v>2329.2429999999999</v>
      </c>
      <c r="I358" s="8">
        <v>2584.4</v>
      </c>
      <c r="J358" s="8">
        <v>2705.7309999999998</v>
      </c>
      <c r="K358" s="8">
        <v>2731.5119999999997</v>
      </c>
      <c r="L358" s="8">
        <v>2797.3049999999998</v>
      </c>
      <c r="M358" s="8">
        <v>2901.7309999999998</v>
      </c>
      <c r="N358" s="8">
        <v>2966.761</v>
      </c>
      <c r="O358" s="8">
        <v>2979.8649999999998</v>
      </c>
      <c r="P358" s="8">
        <v>2964.7169999999996</v>
      </c>
      <c r="Q358" s="8">
        <v>2964.3879999999999</v>
      </c>
      <c r="R358" s="8">
        <v>2990.953</v>
      </c>
      <c r="S358" s="8">
        <v>3197.558</v>
      </c>
      <c r="T358" s="8">
        <v>3375.3719999999998</v>
      </c>
      <c r="U358" s="8">
        <v>3374.6509999999998</v>
      </c>
      <c r="V358" s="8">
        <v>3338.7269999999999</v>
      </c>
      <c r="W358" s="8">
        <v>3235.183</v>
      </c>
      <c r="X358" s="8">
        <v>3014.578</v>
      </c>
      <c r="Y358" s="8">
        <v>2723.2449999999999</v>
      </c>
      <c r="Z358" s="8">
        <v>2437.3160000000003</v>
      </c>
      <c r="AB358" s="9"/>
    </row>
    <row r="359" spans="1:28" x14ac:dyDescent="0.25">
      <c r="A359" s="6">
        <v>41626</v>
      </c>
      <c r="B359" s="7">
        <f>SUM('Highland Falls'!_Day353)</f>
        <v>61049.436000000002</v>
      </c>
      <c r="C359" s="8">
        <v>2194.913</v>
      </c>
      <c r="D359" s="8">
        <v>2117.2829999999999</v>
      </c>
      <c r="E359" s="8">
        <v>2056.0889999999999</v>
      </c>
      <c r="F359" s="8">
        <v>2037.21</v>
      </c>
      <c r="G359" s="8">
        <v>2079.875</v>
      </c>
      <c r="H359" s="8">
        <v>2260.4960000000001</v>
      </c>
      <c r="I359" s="8">
        <v>2521.085</v>
      </c>
      <c r="J359" s="8">
        <v>2624.6639999999998</v>
      </c>
      <c r="K359" s="8">
        <v>2579.605</v>
      </c>
      <c r="L359" s="8">
        <v>2565.3319999999999</v>
      </c>
      <c r="M359" s="8">
        <v>2563.5680000000002</v>
      </c>
      <c r="N359" s="8">
        <v>2527.14</v>
      </c>
      <c r="O359" s="8">
        <v>2525.0819999999999</v>
      </c>
      <c r="P359" s="8">
        <v>2518.39</v>
      </c>
      <c r="Q359" s="8">
        <v>2529.8000000000002</v>
      </c>
      <c r="R359" s="8">
        <v>2585.6880000000001</v>
      </c>
      <c r="S359" s="8">
        <v>2776.5920000000001</v>
      </c>
      <c r="T359" s="8">
        <v>3077.7809999999999</v>
      </c>
      <c r="U359" s="8">
        <v>3032.5329999999999</v>
      </c>
      <c r="V359" s="8">
        <v>3050.6909999999998</v>
      </c>
      <c r="W359" s="8">
        <v>2993.2350000000001</v>
      </c>
      <c r="X359" s="8">
        <v>2859.1570000000002</v>
      </c>
      <c r="Y359" s="8">
        <v>2637.9850000000001</v>
      </c>
      <c r="Z359" s="8">
        <v>2335.2420000000002</v>
      </c>
      <c r="AB359" s="9"/>
    </row>
    <row r="360" spans="1:28" x14ac:dyDescent="0.25">
      <c r="A360" s="6">
        <v>41627</v>
      </c>
      <c r="B360" s="7">
        <f>SUM('Highland Falls'!_Day354)</f>
        <v>59462.640999999996</v>
      </c>
      <c r="C360" s="8">
        <v>2144.9259999999999</v>
      </c>
      <c r="D360" s="8">
        <v>2046.807</v>
      </c>
      <c r="E360" s="8">
        <v>1981.3430000000001</v>
      </c>
      <c r="F360" s="8">
        <v>1970.85</v>
      </c>
      <c r="G360" s="8">
        <v>2015.3210000000001</v>
      </c>
      <c r="H360" s="8">
        <v>2216.0039999999999</v>
      </c>
      <c r="I360" s="8">
        <v>2466.4639999999999</v>
      </c>
      <c r="J360" s="8">
        <v>2601.319</v>
      </c>
      <c r="K360" s="8">
        <v>2601.0529999999999</v>
      </c>
      <c r="L360" s="8">
        <v>2556.9250000000002</v>
      </c>
      <c r="M360" s="8">
        <v>2537.2619999999997</v>
      </c>
      <c r="N360" s="8">
        <v>2509.6120000000001</v>
      </c>
      <c r="O360" s="8">
        <v>2472.3440000000001</v>
      </c>
      <c r="P360" s="8">
        <v>2436.7350000000001</v>
      </c>
      <c r="Q360" s="8">
        <v>2437.2739999999999</v>
      </c>
      <c r="R360" s="8">
        <v>2488.0169999999998</v>
      </c>
      <c r="S360" s="8">
        <v>2664.7040000000002</v>
      </c>
      <c r="T360" s="8">
        <v>2906.3440000000001</v>
      </c>
      <c r="U360" s="8">
        <v>2953.8110000000001</v>
      </c>
      <c r="V360" s="8">
        <v>2947.308</v>
      </c>
      <c r="W360" s="8">
        <v>2923.8789999999999</v>
      </c>
      <c r="X360" s="8">
        <v>2748.6060000000002</v>
      </c>
      <c r="Y360" s="8">
        <v>2528.694</v>
      </c>
      <c r="Z360" s="8">
        <v>2307.0390000000002</v>
      </c>
      <c r="AB360" s="9"/>
    </row>
    <row r="361" spans="1:28" x14ac:dyDescent="0.25">
      <c r="A361" s="6">
        <v>41628</v>
      </c>
      <c r="B361" s="7">
        <f>SUM('Highland Falls'!_Day355)</f>
        <v>56622.475000000006</v>
      </c>
      <c r="C361" s="8">
        <v>2067.94</v>
      </c>
      <c r="D361" s="8">
        <v>1937.9779999999998</v>
      </c>
      <c r="E361" s="8">
        <v>1903.202</v>
      </c>
      <c r="F361" s="8">
        <v>1878.4010000000001</v>
      </c>
      <c r="G361" s="8">
        <v>1914.4649999999999</v>
      </c>
      <c r="H361" s="8">
        <v>2057.2719999999999</v>
      </c>
      <c r="I361" s="8">
        <v>2336.67</v>
      </c>
      <c r="J361" s="8">
        <v>2428.5659999999998</v>
      </c>
      <c r="K361" s="8">
        <v>2387.665</v>
      </c>
      <c r="L361" s="8">
        <v>2378.2429999999999</v>
      </c>
      <c r="M361" s="8">
        <v>2378.8240000000001</v>
      </c>
      <c r="N361" s="8">
        <v>2361.7370000000001</v>
      </c>
      <c r="O361" s="8">
        <v>2387.4690000000001</v>
      </c>
      <c r="P361" s="8">
        <v>2362.6469999999999</v>
      </c>
      <c r="Q361" s="8">
        <v>2387.8540000000003</v>
      </c>
      <c r="R361" s="8">
        <v>2435.3000000000002</v>
      </c>
      <c r="S361" s="8">
        <v>2601.9490000000001</v>
      </c>
      <c r="T361" s="8">
        <v>2808.8339999999998</v>
      </c>
      <c r="U361" s="8">
        <v>2822.3159999999998</v>
      </c>
      <c r="V361" s="8">
        <v>2769.893</v>
      </c>
      <c r="W361" s="8">
        <v>2711.6529999999998</v>
      </c>
      <c r="X361" s="8">
        <v>2639.7419999999997</v>
      </c>
      <c r="Y361" s="8">
        <v>2446.5840000000003</v>
      </c>
      <c r="Z361" s="8">
        <v>2217.2710000000002</v>
      </c>
      <c r="AB361" s="9"/>
    </row>
    <row r="362" spans="1:28" x14ac:dyDescent="0.25">
      <c r="A362" s="6">
        <v>41629</v>
      </c>
      <c r="B362" s="7">
        <f>SUM('Highland Falls'!_Day356)</f>
        <v>53281.235000000001</v>
      </c>
      <c r="C362" s="8">
        <v>2000.9080000000001</v>
      </c>
      <c r="D362" s="8">
        <v>1896.5170000000001</v>
      </c>
      <c r="E362" s="8">
        <v>1808.338</v>
      </c>
      <c r="F362" s="8">
        <v>1800.4490000000001</v>
      </c>
      <c r="G362" s="8">
        <v>1808.8489999999999</v>
      </c>
      <c r="H362" s="8">
        <v>1869.098</v>
      </c>
      <c r="I362" s="8">
        <v>1979.7049999999999</v>
      </c>
      <c r="J362" s="8">
        <v>2092.0619999999999</v>
      </c>
      <c r="K362" s="8">
        <v>2214.0720000000001</v>
      </c>
      <c r="L362" s="8">
        <v>2310.8469999999998</v>
      </c>
      <c r="M362" s="8">
        <v>2393.8879999999999</v>
      </c>
      <c r="N362" s="8">
        <v>2348.3110000000001</v>
      </c>
      <c r="O362" s="8">
        <v>2300.0740000000001</v>
      </c>
      <c r="P362" s="8">
        <v>2243.0520000000001</v>
      </c>
      <c r="Q362" s="8">
        <v>2272.886</v>
      </c>
      <c r="R362" s="8">
        <v>2301.8869999999997</v>
      </c>
      <c r="S362" s="8">
        <v>2463.3700000000003</v>
      </c>
      <c r="T362" s="8">
        <v>2642.857</v>
      </c>
      <c r="U362" s="8">
        <v>2634.576</v>
      </c>
      <c r="V362" s="8">
        <v>2561.2719999999999</v>
      </c>
      <c r="W362" s="8">
        <v>2534.1750000000002</v>
      </c>
      <c r="X362" s="8">
        <v>2451.5329999999999</v>
      </c>
      <c r="Y362" s="8">
        <v>2282.1329999999998</v>
      </c>
      <c r="Z362" s="8">
        <v>2070.3759999999997</v>
      </c>
      <c r="AB362" s="9"/>
    </row>
    <row r="363" spans="1:28" x14ac:dyDescent="0.25">
      <c r="A363" s="6">
        <v>41630</v>
      </c>
      <c r="B363" s="7">
        <f>SUM('Highland Falls'!_Day357)</f>
        <v>50538.467000000004</v>
      </c>
      <c r="C363" s="8">
        <v>1916.0119999999999</v>
      </c>
      <c r="D363" s="8">
        <v>1787.6179999999999</v>
      </c>
      <c r="E363" s="8">
        <v>1687.0140000000001</v>
      </c>
      <c r="F363" s="8">
        <v>1630.769</v>
      </c>
      <c r="G363" s="8">
        <v>1604.6589999999999</v>
      </c>
      <c r="H363" s="8">
        <v>1655.0240000000001</v>
      </c>
      <c r="I363" s="8">
        <v>1744.7570000000001</v>
      </c>
      <c r="J363" s="8">
        <v>1906.2399999999998</v>
      </c>
      <c r="K363" s="8">
        <v>2039.3870000000002</v>
      </c>
      <c r="L363" s="8">
        <v>2126.9639999999999</v>
      </c>
      <c r="M363" s="8">
        <v>2244.7739999999999</v>
      </c>
      <c r="N363" s="8">
        <v>2275.0279999999998</v>
      </c>
      <c r="O363" s="8">
        <v>2265.277</v>
      </c>
      <c r="P363" s="8">
        <v>2277.835</v>
      </c>
      <c r="Q363" s="8">
        <v>2230.8650000000002</v>
      </c>
      <c r="R363" s="8">
        <v>2277.009</v>
      </c>
      <c r="S363" s="8">
        <v>2426.69</v>
      </c>
      <c r="T363" s="8">
        <v>2609.5509999999999</v>
      </c>
      <c r="U363" s="8">
        <v>2556.393</v>
      </c>
      <c r="V363" s="8">
        <v>2474.1640000000002</v>
      </c>
      <c r="W363" s="8">
        <v>2413.3409999999999</v>
      </c>
      <c r="X363" s="8">
        <v>2316.6079999999997</v>
      </c>
      <c r="Y363" s="8">
        <v>2158.8980000000001</v>
      </c>
      <c r="Z363" s="8">
        <v>1913.59</v>
      </c>
      <c r="AB363" s="9"/>
    </row>
    <row r="364" spans="1:28" x14ac:dyDescent="0.25">
      <c r="A364" s="6">
        <v>41631</v>
      </c>
      <c r="B364" s="7">
        <f>SUM('Highland Falls'!_Day358)</f>
        <v>52681.02</v>
      </c>
      <c r="C364" s="8">
        <v>1721.8670000000002</v>
      </c>
      <c r="D364" s="8">
        <v>1611.442</v>
      </c>
      <c r="E364" s="8">
        <v>1555.7640000000001</v>
      </c>
      <c r="F364" s="8">
        <v>1542.7160000000001</v>
      </c>
      <c r="G364" s="8">
        <v>1551.8720000000001</v>
      </c>
      <c r="H364" s="8">
        <v>1660.8129999999999</v>
      </c>
      <c r="I364" s="8">
        <v>1845.578</v>
      </c>
      <c r="J364" s="8">
        <v>2015.251</v>
      </c>
      <c r="K364" s="8">
        <v>2161.152</v>
      </c>
      <c r="L364" s="8">
        <v>2259.873</v>
      </c>
      <c r="M364" s="8">
        <v>2377.8090000000002</v>
      </c>
      <c r="N364" s="8">
        <v>2395.442</v>
      </c>
      <c r="O364" s="8">
        <v>2449.9649999999997</v>
      </c>
      <c r="P364" s="8">
        <v>2411.7730000000001</v>
      </c>
      <c r="Q364" s="8">
        <v>2413.67</v>
      </c>
      <c r="R364" s="8">
        <v>2392.4670000000001</v>
      </c>
      <c r="S364" s="8">
        <v>2573.2979999999998</v>
      </c>
      <c r="T364" s="8">
        <v>2692.9560000000001</v>
      </c>
      <c r="U364" s="8">
        <v>2625.973</v>
      </c>
      <c r="V364" s="8">
        <v>2662.471</v>
      </c>
      <c r="W364" s="8">
        <v>2645.3559999999998</v>
      </c>
      <c r="X364" s="8">
        <v>2521.2530000000002</v>
      </c>
      <c r="Y364" s="8">
        <v>2382.94</v>
      </c>
      <c r="Z364" s="8">
        <v>2209.319</v>
      </c>
      <c r="AB364" s="9"/>
    </row>
    <row r="365" spans="1:28" x14ac:dyDescent="0.25">
      <c r="A365" s="6">
        <v>41632</v>
      </c>
      <c r="B365" s="7">
        <f>SUM('Highland Falls'!_Day359)</f>
        <v>55097.686000000002</v>
      </c>
      <c r="C365" s="8">
        <v>1976.933</v>
      </c>
      <c r="D365" s="8">
        <v>1846.0259999999998</v>
      </c>
      <c r="E365" s="8">
        <v>1796.9070000000002</v>
      </c>
      <c r="F365" s="8">
        <v>1776.3690000000001</v>
      </c>
      <c r="G365" s="8">
        <v>1785.1329999999998</v>
      </c>
      <c r="H365" s="8">
        <v>1919.1480000000001</v>
      </c>
      <c r="I365" s="8">
        <v>2052.386</v>
      </c>
      <c r="J365" s="8">
        <v>2142.3989999999999</v>
      </c>
      <c r="K365" s="8">
        <v>2268.8330000000001</v>
      </c>
      <c r="L365" s="8">
        <v>2356.1440000000002</v>
      </c>
      <c r="M365" s="8">
        <v>2353.1689999999999</v>
      </c>
      <c r="N365" s="8">
        <v>2409.9250000000002</v>
      </c>
      <c r="O365" s="8">
        <v>2417.163</v>
      </c>
      <c r="P365" s="8">
        <v>2451.19</v>
      </c>
      <c r="Q365" s="8">
        <v>2441.663</v>
      </c>
      <c r="R365" s="8">
        <v>2484.1669999999999</v>
      </c>
      <c r="S365" s="8">
        <v>2514.2809999999999</v>
      </c>
      <c r="T365" s="8">
        <v>2723.203</v>
      </c>
      <c r="U365" s="8">
        <v>2691.8710000000001</v>
      </c>
      <c r="V365" s="8">
        <v>2678.9140000000002</v>
      </c>
      <c r="W365" s="8">
        <v>2631.4679999999998</v>
      </c>
      <c r="X365" s="8">
        <v>2567.3760000000002</v>
      </c>
      <c r="Y365" s="8">
        <v>2461.2629999999999</v>
      </c>
      <c r="Z365" s="8">
        <v>2351.7550000000001</v>
      </c>
      <c r="AB365" s="9"/>
    </row>
    <row r="366" spans="1:28" x14ac:dyDescent="0.25">
      <c r="A366" s="6">
        <v>41633</v>
      </c>
      <c r="B366" s="7">
        <f>SUM('Highland Falls'!_Day360)</f>
        <v>57069.88</v>
      </c>
      <c r="C366" s="8">
        <v>2225.5940000000001</v>
      </c>
      <c r="D366" s="8">
        <v>2138.759</v>
      </c>
      <c r="E366" s="8">
        <v>2079.154</v>
      </c>
      <c r="F366" s="8">
        <v>2033.0239999999999</v>
      </c>
      <c r="G366" s="8">
        <v>2024.1969999999999</v>
      </c>
      <c r="H366" s="8">
        <v>2063.404</v>
      </c>
      <c r="I366" s="8">
        <v>2136.3510000000001</v>
      </c>
      <c r="J366" s="8">
        <v>2241.3159999999998</v>
      </c>
      <c r="K366" s="8">
        <v>2367.6309999999999</v>
      </c>
      <c r="L366" s="8">
        <v>2478.4270000000001</v>
      </c>
      <c r="M366" s="8">
        <v>2562.84</v>
      </c>
      <c r="N366" s="8">
        <v>2585.9120000000003</v>
      </c>
      <c r="O366" s="8">
        <v>2564.471</v>
      </c>
      <c r="P366" s="8">
        <v>2571.681</v>
      </c>
      <c r="Q366" s="8">
        <v>2460.395</v>
      </c>
      <c r="R366" s="8">
        <v>2460.3670000000002</v>
      </c>
      <c r="S366" s="8">
        <v>2559.326</v>
      </c>
      <c r="T366" s="8">
        <v>2633.9250000000002</v>
      </c>
      <c r="U366" s="8">
        <v>2574.2780000000002</v>
      </c>
      <c r="V366" s="8">
        <v>2578.9749999999999</v>
      </c>
      <c r="W366" s="8">
        <v>2590.721</v>
      </c>
      <c r="X366" s="8">
        <v>2516.0729999999999</v>
      </c>
      <c r="Y366" s="8">
        <v>2391.221</v>
      </c>
      <c r="Z366" s="8">
        <v>2231.8380000000002</v>
      </c>
      <c r="AB366" s="9"/>
    </row>
    <row r="367" spans="1:28" x14ac:dyDescent="0.25">
      <c r="A367" s="6">
        <v>41634</v>
      </c>
      <c r="B367" s="7">
        <f>SUM('Highland Falls'!_Day361)</f>
        <v>59757.550999999999</v>
      </c>
      <c r="C367" s="8">
        <v>2144.1419999999998</v>
      </c>
      <c r="D367" s="8">
        <v>2060.3380000000002</v>
      </c>
      <c r="E367" s="8">
        <v>1989.4280000000001</v>
      </c>
      <c r="F367" s="8">
        <v>1954.1129999999998</v>
      </c>
      <c r="G367" s="8">
        <v>1960.8470000000002</v>
      </c>
      <c r="H367" s="8">
        <v>2056.3339999999998</v>
      </c>
      <c r="I367" s="8">
        <v>2168.9499999999998</v>
      </c>
      <c r="J367" s="8">
        <v>2265.732</v>
      </c>
      <c r="K367" s="8">
        <v>2419.991</v>
      </c>
      <c r="L367" s="8">
        <v>2541.049</v>
      </c>
      <c r="M367" s="8">
        <v>2639.2449999999999</v>
      </c>
      <c r="N367" s="8">
        <v>2625.0279999999998</v>
      </c>
      <c r="O367" s="8">
        <v>2676.6390000000001</v>
      </c>
      <c r="P367" s="8">
        <v>2654.54</v>
      </c>
      <c r="Q367" s="8">
        <v>2657.13</v>
      </c>
      <c r="R367" s="8">
        <v>2651.6559999999999</v>
      </c>
      <c r="S367" s="8">
        <v>2803.29</v>
      </c>
      <c r="T367" s="8">
        <v>2999.9900000000002</v>
      </c>
      <c r="U367" s="8">
        <v>2986.1860000000001</v>
      </c>
      <c r="V367" s="8">
        <v>2987.0749999999998</v>
      </c>
      <c r="W367" s="8">
        <v>2888.8719999999998</v>
      </c>
      <c r="X367" s="8">
        <v>2724.3789999999999</v>
      </c>
      <c r="Y367" s="8">
        <v>2570.1970000000001</v>
      </c>
      <c r="Z367" s="8">
        <v>2332.4</v>
      </c>
      <c r="AB367" s="9"/>
    </row>
    <row r="368" spans="1:28" x14ac:dyDescent="0.25">
      <c r="A368" s="6">
        <v>41635</v>
      </c>
      <c r="B368" s="7">
        <f>SUM('Highland Falls'!_Day362)</f>
        <v>58440.158000000003</v>
      </c>
      <c r="C368" s="8">
        <v>2151.5059999999999</v>
      </c>
      <c r="D368" s="8">
        <v>2050.4749999999999</v>
      </c>
      <c r="E368" s="8">
        <v>1982.057</v>
      </c>
      <c r="F368" s="8">
        <v>1964.3890000000001</v>
      </c>
      <c r="G368" s="8">
        <v>1963.9970000000001</v>
      </c>
      <c r="H368" s="8">
        <v>2106.8530000000001</v>
      </c>
      <c r="I368" s="8">
        <v>2247.1610000000001</v>
      </c>
      <c r="J368" s="8">
        <v>2301.9989999999998</v>
      </c>
      <c r="K368" s="8">
        <v>2385.3830000000003</v>
      </c>
      <c r="L368" s="8">
        <v>2474.2620000000002</v>
      </c>
      <c r="M368" s="8">
        <v>2551.857</v>
      </c>
      <c r="N368" s="8">
        <v>2591.8690000000001</v>
      </c>
      <c r="O368" s="8">
        <v>2598.5610000000001</v>
      </c>
      <c r="P368" s="8">
        <v>2545.7669999999998</v>
      </c>
      <c r="Q368" s="8">
        <v>2510.991</v>
      </c>
      <c r="R368" s="8">
        <v>2520.826</v>
      </c>
      <c r="S368" s="8">
        <v>2683.5830000000001</v>
      </c>
      <c r="T368" s="8">
        <v>2882.4879999999998</v>
      </c>
      <c r="U368" s="8">
        <v>2859.5069999999996</v>
      </c>
      <c r="V368" s="8">
        <v>2808.82</v>
      </c>
      <c r="W368" s="8">
        <v>2758.0630000000001</v>
      </c>
      <c r="X368" s="8">
        <v>2677.15</v>
      </c>
      <c r="Y368" s="8">
        <v>2518.6770000000001</v>
      </c>
      <c r="Z368" s="8">
        <v>2303.9169999999999</v>
      </c>
      <c r="AB368" s="9"/>
    </row>
    <row r="369" spans="1:28" x14ac:dyDescent="0.25">
      <c r="A369" s="6">
        <v>41636</v>
      </c>
      <c r="B369" s="7">
        <f>SUM('Highland Falls'!_Day363)</f>
        <v>55024.578000000001</v>
      </c>
      <c r="C369" s="8">
        <v>2098.8029999999999</v>
      </c>
      <c r="D369" s="8">
        <v>1992.655</v>
      </c>
      <c r="E369" s="8">
        <v>1943.5219999999999</v>
      </c>
      <c r="F369" s="8">
        <v>1901.991</v>
      </c>
      <c r="G369" s="8">
        <v>1881.4179999999999</v>
      </c>
      <c r="H369" s="8">
        <v>1961.9110000000001</v>
      </c>
      <c r="I369" s="8">
        <v>2026.8709999999999</v>
      </c>
      <c r="J369" s="8">
        <v>2087.806</v>
      </c>
      <c r="K369" s="8">
        <v>2229.0729999999999</v>
      </c>
      <c r="L369" s="8">
        <v>2370.0250000000001</v>
      </c>
      <c r="M369" s="8">
        <v>2521.855</v>
      </c>
      <c r="N369" s="8">
        <v>2561.7829999999999</v>
      </c>
      <c r="O369" s="8">
        <v>2469.9780000000001</v>
      </c>
      <c r="P369" s="8">
        <v>2417.989</v>
      </c>
      <c r="Q369" s="8">
        <v>2289.63</v>
      </c>
      <c r="R369" s="8">
        <v>2275.7280000000001</v>
      </c>
      <c r="S369" s="8">
        <v>2434.7400000000002</v>
      </c>
      <c r="T369" s="8">
        <v>2641.4780000000001</v>
      </c>
      <c r="U369" s="8">
        <v>2686.3900000000003</v>
      </c>
      <c r="V369" s="8">
        <v>2631.9719999999998</v>
      </c>
      <c r="W369" s="8">
        <v>2587.9560000000001</v>
      </c>
      <c r="X369" s="8">
        <v>2541.826</v>
      </c>
      <c r="Y369" s="8">
        <v>2324.5320000000002</v>
      </c>
      <c r="Z369" s="8">
        <v>2144.6460000000002</v>
      </c>
      <c r="AB369" s="9"/>
    </row>
    <row r="370" spans="1:28" x14ac:dyDescent="0.25">
      <c r="A370" s="6">
        <v>41637</v>
      </c>
      <c r="B370" s="7">
        <f>SUM('Highland Falls'!_Day364)</f>
        <v>55332.109000000004</v>
      </c>
      <c r="C370" s="8">
        <v>2019.29</v>
      </c>
      <c r="D370" s="8">
        <v>1887.5079999999998</v>
      </c>
      <c r="E370" s="8">
        <v>1834.259</v>
      </c>
      <c r="F370" s="8">
        <v>1796.0949999999998</v>
      </c>
      <c r="G370" s="8">
        <v>1789.7809999999999</v>
      </c>
      <c r="H370" s="8">
        <v>1869.0140000000001</v>
      </c>
      <c r="I370" s="8">
        <v>1952.8389999999999</v>
      </c>
      <c r="J370" s="8">
        <v>2000.2080000000001</v>
      </c>
      <c r="K370" s="8">
        <v>2127.335</v>
      </c>
      <c r="L370" s="8">
        <v>2273.2849999999999</v>
      </c>
      <c r="M370" s="8">
        <v>2379.8389999999999</v>
      </c>
      <c r="N370" s="8">
        <v>2425.5769999999998</v>
      </c>
      <c r="O370" s="8">
        <v>2478.5880000000002</v>
      </c>
      <c r="P370" s="8">
        <v>2499.6019999999999</v>
      </c>
      <c r="Q370" s="8">
        <v>2533.5520000000001</v>
      </c>
      <c r="R370" s="8">
        <v>2601.1440000000002</v>
      </c>
      <c r="S370" s="8">
        <v>2734.998</v>
      </c>
      <c r="T370" s="8">
        <v>2896.152</v>
      </c>
      <c r="U370" s="8">
        <v>2833.201</v>
      </c>
      <c r="V370" s="8">
        <v>2756.46</v>
      </c>
      <c r="W370" s="8">
        <v>2684.7240000000002</v>
      </c>
      <c r="X370" s="8">
        <v>2526.79</v>
      </c>
      <c r="Y370" s="8">
        <v>2319.5059999999999</v>
      </c>
      <c r="Z370" s="8">
        <v>2112.3620000000001</v>
      </c>
      <c r="AB370" s="9"/>
    </row>
    <row r="371" spans="1:28" x14ac:dyDescent="0.25">
      <c r="A371" s="6">
        <v>41638</v>
      </c>
      <c r="B371" s="7">
        <f>SUM('Highland Falls'!_Day365)</f>
        <v>57536.451000000008</v>
      </c>
      <c r="C371" s="8">
        <v>1981.4760000000001</v>
      </c>
      <c r="D371" s="8">
        <v>1895.5160000000001</v>
      </c>
      <c r="E371" s="8">
        <v>1848.8890000000001</v>
      </c>
      <c r="F371" s="8">
        <v>1841.357</v>
      </c>
      <c r="G371" s="8">
        <v>1824.1510000000001</v>
      </c>
      <c r="H371" s="8">
        <v>1905.2810000000002</v>
      </c>
      <c r="I371" s="8">
        <v>2036.279</v>
      </c>
      <c r="J371" s="8">
        <v>2184.1959999999999</v>
      </c>
      <c r="K371" s="8">
        <v>2268.7629999999999</v>
      </c>
      <c r="L371" s="8">
        <v>2354.681</v>
      </c>
      <c r="M371" s="8">
        <v>2480.9050000000002</v>
      </c>
      <c r="N371" s="8">
        <v>2515.7649999999999</v>
      </c>
      <c r="O371" s="8">
        <v>2483.4110000000001</v>
      </c>
      <c r="P371" s="8">
        <v>2469.2219999999998</v>
      </c>
      <c r="Q371" s="8">
        <v>2468.011</v>
      </c>
      <c r="R371" s="8">
        <v>2536.1139999999996</v>
      </c>
      <c r="S371" s="8">
        <v>2705.7729999999997</v>
      </c>
      <c r="T371" s="8">
        <v>2940.3010000000004</v>
      </c>
      <c r="U371" s="8">
        <v>3006.9829999999997</v>
      </c>
      <c r="V371" s="8">
        <v>2968.0630000000001</v>
      </c>
      <c r="W371" s="8">
        <v>2945.5509999999999</v>
      </c>
      <c r="X371" s="8">
        <v>2812.9570000000003</v>
      </c>
      <c r="Y371" s="8">
        <v>2646.5040000000004</v>
      </c>
      <c r="Z371" s="8">
        <v>2416.3020000000001</v>
      </c>
      <c r="AB371" s="9"/>
    </row>
    <row r="372" spans="1:28" x14ac:dyDescent="0.25">
      <c r="A372" s="6">
        <v>41639</v>
      </c>
      <c r="B372" s="7">
        <f>SUM('Highland Falls'!_Day366)</f>
        <v>61410.677999999993</v>
      </c>
      <c r="C372" s="8">
        <v>2248.0500000000002</v>
      </c>
      <c r="D372" s="8">
        <v>2144.002</v>
      </c>
      <c r="E372" s="8">
        <v>2071.8110000000001</v>
      </c>
      <c r="F372" s="8">
        <v>2055.0879999999997</v>
      </c>
      <c r="G372" s="8">
        <v>2106.6849999999999</v>
      </c>
      <c r="H372" s="8">
        <v>2202.0810000000001</v>
      </c>
      <c r="I372" s="8">
        <v>2308.0329999999999</v>
      </c>
      <c r="J372" s="8">
        <v>2366.1889999999999</v>
      </c>
      <c r="K372" s="8">
        <v>2480.0509999999999</v>
      </c>
      <c r="L372" s="8">
        <v>2548.4269999999997</v>
      </c>
      <c r="M372" s="8">
        <v>2639.049</v>
      </c>
      <c r="N372" s="8">
        <v>2645.279</v>
      </c>
      <c r="O372" s="8">
        <v>2675.19</v>
      </c>
      <c r="P372" s="8">
        <v>2679.7539999999999</v>
      </c>
      <c r="Q372" s="8">
        <v>2690.5830000000001</v>
      </c>
      <c r="R372" s="8">
        <v>2725.59</v>
      </c>
      <c r="S372" s="8">
        <v>2809.877</v>
      </c>
      <c r="T372" s="8">
        <v>3124.4990000000003</v>
      </c>
      <c r="U372" s="8">
        <v>3118.703</v>
      </c>
      <c r="V372" s="8">
        <v>3037.384</v>
      </c>
      <c r="W372" s="8">
        <v>2894.3739999999998</v>
      </c>
      <c r="X372" s="8">
        <v>2760.1489999999999</v>
      </c>
      <c r="Y372" s="8">
        <v>2595.25</v>
      </c>
      <c r="Z372" s="8">
        <v>2484.58</v>
      </c>
      <c r="AB372" s="9"/>
    </row>
    <row r="373" spans="1:28" x14ac:dyDescent="0.25">
      <c r="A373" s="3" t="s">
        <v>2</v>
      </c>
      <c r="B373" s="7">
        <f>SUM('Highland Falls'!DailyConsumption)</f>
        <v>20311843.677999996</v>
      </c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</sheetData>
  <mergeCells count="3">
    <mergeCell ref="B3:E3"/>
    <mergeCell ref="B4:E4"/>
    <mergeCell ref="B5:E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Q27" sqref="Q27"/>
    </sheetView>
  </sheetViews>
  <sheetFormatPr defaultRowHeight="15" x14ac:dyDescent="0.25"/>
  <sheetData>
    <row r="1" spans="1:19" x14ac:dyDescent="0.25">
      <c r="A1" s="12" t="s">
        <v>4</v>
      </c>
      <c r="B1" s="2" t="s">
        <v>5</v>
      </c>
    </row>
    <row r="2" spans="1:19" x14ac:dyDescent="0.25">
      <c r="A2" s="13">
        <v>0</v>
      </c>
      <c r="B2" s="2">
        <v>1665.5845244499999</v>
      </c>
    </row>
    <row r="3" spans="1:19" x14ac:dyDescent="0.25">
      <c r="A3" s="13">
        <v>4.1666666666666664E-2</v>
      </c>
      <c r="B3" s="2">
        <v>1577.5084717880002</v>
      </c>
      <c r="S3" s="15"/>
    </row>
    <row r="4" spans="1:19" x14ac:dyDescent="0.25">
      <c r="A4" s="13">
        <v>8.3333333333333329E-2</v>
      </c>
      <c r="B4" s="2">
        <v>1508.923287225</v>
      </c>
      <c r="S4" s="15"/>
    </row>
    <row r="5" spans="1:19" x14ac:dyDescent="0.25">
      <c r="A5" s="13">
        <v>0.125</v>
      </c>
      <c r="B5" s="2">
        <v>1479.8544686750001</v>
      </c>
      <c r="S5" s="15"/>
    </row>
    <row r="6" spans="1:19" x14ac:dyDescent="0.25">
      <c r="A6" s="13">
        <v>0.16666666666666666</v>
      </c>
      <c r="B6" s="2">
        <v>1481.9986350950001</v>
      </c>
      <c r="S6" s="15"/>
    </row>
    <row r="7" spans="1:19" x14ac:dyDescent="0.25">
      <c r="A7" s="13">
        <v>0.20833333333333334</v>
      </c>
      <c r="B7" s="2">
        <v>1525.2920989479999</v>
      </c>
      <c r="S7" s="15"/>
    </row>
    <row r="8" spans="1:19" x14ac:dyDescent="0.25">
      <c r="A8" s="13">
        <v>0.25</v>
      </c>
      <c r="B8" s="2">
        <v>1526.347151916</v>
      </c>
      <c r="S8" s="15"/>
    </row>
    <row r="9" spans="1:19" x14ac:dyDescent="0.25">
      <c r="A9" s="13">
        <v>0.29166666666666669</v>
      </c>
      <c r="B9" s="2">
        <v>1631.3217458060001</v>
      </c>
      <c r="S9" s="15"/>
    </row>
    <row r="10" spans="1:19" x14ac:dyDescent="0.25">
      <c r="A10" s="13">
        <v>0.33333333333333331</v>
      </c>
      <c r="B10" s="2">
        <v>1801.8793611770002</v>
      </c>
      <c r="S10" s="15"/>
    </row>
    <row r="11" spans="1:19" x14ac:dyDescent="0.25">
      <c r="A11" s="13">
        <v>0.375</v>
      </c>
      <c r="B11" s="2">
        <v>1921.044560992</v>
      </c>
      <c r="S11" s="15"/>
    </row>
    <row r="12" spans="1:19" x14ac:dyDescent="0.25">
      <c r="A12" s="13">
        <v>0.41666666666666669</v>
      </c>
      <c r="B12" s="2">
        <v>2032.880771717</v>
      </c>
      <c r="S12" s="15"/>
    </row>
    <row r="13" spans="1:19" x14ac:dyDescent="0.25">
      <c r="A13" s="13">
        <v>0.45833333333333331</v>
      </c>
      <c r="B13" s="2">
        <v>2071.7160728900003</v>
      </c>
      <c r="S13" s="15"/>
    </row>
    <row r="14" spans="1:19" x14ac:dyDescent="0.25">
      <c r="A14" s="13">
        <v>0.5</v>
      </c>
      <c r="B14" s="2">
        <v>2106.8716389470001</v>
      </c>
      <c r="S14" s="15"/>
    </row>
    <row r="15" spans="1:19" x14ac:dyDescent="0.25">
      <c r="A15" s="13">
        <v>0.54166666666666663</v>
      </c>
      <c r="B15" s="2">
        <v>2064.7009709230001</v>
      </c>
      <c r="S15" s="15"/>
    </row>
    <row r="16" spans="1:19" x14ac:dyDescent="0.25">
      <c r="A16" s="13">
        <v>0.58333333333333337</v>
      </c>
      <c r="B16" s="2">
        <v>2109.9120700210001</v>
      </c>
      <c r="S16" s="15"/>
    </row>
    <row r="17" spans="1:19" x14ac:dyDescent="0.25">
      <c r="A17" s="13">
        <v>0.625</v>
      </c>
      <c r="B17" s="2">
        <v>2077.4140927170001</v>
      </c>
      <c r="S17" s="15"/>
    </row>
    <row r="18" spans="1:19" x14ac:dyDescent="0.25">
      <c r="A18" s="13">
        <v>0.66666666666666663</v>
      </c>
      <c r="B18" s="2">
        <v>2090.2985138939998</v>
      </c>
      <c r="S18" s="15"/>
    </row>
    <row r="19" spans="1:19" x14ac:dyDescent="0.25">
      <c r="A19" s="13">
        <v>0.70833333333333337</v>
      </c>
      <c r="B19" s="2">
        <v>2156.429492538</v>
      </c>
      <c r="S19" s="15"/>
    </row>
    <row r="20" spans="1:19" x14ac:dyDescent="0.25">
      <c r="A20" s="13">
        <v>0.75</v>
      </c>
      <c r="B20" s="2">
        <v>2153.2899121649998</v>
      </c>
      <c r="S20" s="15"/>
    </row>
    <row r="21" spans="1:19" x14ac:dyDescent="0.25">
      <c r="A21" s="13">
        <v>0.79166666666666663</v>
      </c>
      <c r="B21" s="2">
        <v>2190.189086846</v>
      </c>
      <c r="S21" s="15"/>
    </row>
    <row r="22" spans="1:19" x14ac:dyDescent="0.25">
      <c r="A22" s="13">
        <v>0.83333333333333337</v>
      </c>
      <c r="B22" s="2">
        <v>2352.041098959</v>
      </c>
      <c r="S22" s="15"/>
    </row>
    <row r="23" spans="1:19" x14ac:dyDescent="0.25">
      <c r="A23" s="13">
        <v>0.875</v>
      </c>
      <c r="B23" s="2">
        <v>2237.052504968</v>
      </c>
      <c r="S23" s="15"/>
    </row>
    <row r="24" spans="1:19" x14ac:dyDescent="0.25">
      <c r="A24" s="13">
        <v>0.91666666666666663</v>
      </c>
      <c r="B24" s="2">
        <v>2022.496076724</v>
      </c>
      <c r="S24" s="15"/>
    </row>
    <row r="25" spans="1:19" x14ac:dyDescent="0.25">
      <c r="A25" s="13">
        <v>0.95833333333333337</v>
      </c>
      <c r="B25" s="2">
        <v>1808.2310270810001</v>
      </c>
      <c r="S25" s="15"/>
    </row>
    <row r="26" spans="1:19" x14ac:dyDescent="0.25">
      <c r="S26" s="15"/>
    </row>
    <row r="27" spans="1:19" x14ac:dyDescent="0.25">
      <c r="S27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U19" sqref="U19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49C9F718451F459B417C4345B31567" ma:contentTypeVersion="0" ma:contentTypeDescription="Create a new document." ma:contentTypeScope="" ma:versionID="e1c4e357ed5793871658602f3a1820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250696-00B0-4149-9F6A-87D7FD3717BD}"/>
</file>

<file path=customXml/itemProps2.xml><?xml version="1.0" encoding="utf-8"?>
<ds:datastoreItem xmlns:ds="http://schemas.openxmlformats.org/officeDocument/2006/customXml" ds:itemID="{CC427E2C-28D7-4FA9-84AA-DA31740EC451}"/>
</file>

<file path=customXml/itemProps3.xml><?xml version="1.0" encoding="utf-8"?>
<ds:datastoreItem xmlns:ds="http://schemas.openxmlformats.org/officeDocument/2006/customXml" ds:itemID="{60D36A17-3609-46CA-AAF1-03BE4A8A2A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373</vt:i4>
      </vt:variant>
    </vt:vector>
  </HeadingPairs>
  <TitlesOfParts>
    <vt:vector size="376" baseType="lpstr">
      <vt:lpstr>Highland Falls</vt:lpstr>
      <vt:lpstr>2015 24-Hr Minimum Day Curve</vt:lpstr>
      <vt:lpstr>2016 24-Hr Forecasted Net Curve</vt:lpstr>
      <vt:lpstr>'Highland Falls'!_Day10</vt:lpstr>
      <vt:lpstr>'Highland Falls'!_Day100</vt:lpstr>
      <vt:lpstr>'Highland Falls'!_Day101</vt:lpstr>
      <vt:lpstr>'Highland Falls'!_Day102</vt:lpstr>
      <vt:lpstr>'Highland Falls'!_Day103</vt:lpstr>
      <vt:lpstr>'Highland Falls'!_Day104</vt:lpstr>
      <vt:lpstr>'Highland Falls'!_Day105</vt:lpstr>
      <vt:lpstr>'Highland Falls'!_Day106</vt:lpstr>
      <vt:lpstr>'Highland Falls'!_Day107</vt:lpstr>
      <vt:lpstr>'Highland Falls'!_Day108</vt:lpstr>
      <vt:lpstr>'Highland Falls'!_Day109</vt:lpstr>
      <vt:lpstr>'Highland Falls'!_Day11</vt:lpstr>
      <vt:lpstr>'Highland Falls'!_Day110</vt:lpstr>
      <vt:lpstr>'Highland Falls'!_Day111</vt:lpstr>
      <vt:lpstr>'Highland Falls'!_Day112</vt:lpstr>
      <vt:lpstr>'Highland Falls'!_Day113</vt:lpstr>
      <vt:lpstr>'Highland Falls'!_Day114</vt:lpstr>
      <vt:lpstr>'Highland Falls'!_Day115</vt:lpstr>
      <vt:lpstr>'Highland Falls'!_Day116</vt:lpstr>
      <vt:lpstr>'Highland Falls'!_Day117</vt:lpstr>
      <vt:lpstr>'Highland Falls'!_Day118</vt:lpstr>
      <vt:lpstr>'Highland Falls'!_Day119</vt:lpstr>
      <vt:lpstr>'Highland Falls'!_Day12</vt:lpstr>
      <vt:lpstr>'Highland Falls'!_Day120</vt:lpstr>
      <vt:lpstr>'Highland Falls'!_Day121</vt:lpstr>
      <vt:lpstr>'Highland Falls'!_Day122</vt:lpstr>
      <vt:lpstr>'Highland Falls'!_Day123</vt:lpstr>
      <vt:lpstr>'Highland Falls'!_Day124</vt:lpstr>
      <vt:lpstr>'Highland Falls'!_Day125</vt:lpstr>
      <vt:lpstr>'Highland Falls'!_Day126</vt:lpstr>
      <vt:lpstr>'Highland Falls'!_Day127</vt:lpstr>
      <vt:lpstr>'Highland Falls'!_Day128</vt:lpstr>
      <vt:lpstr>'Highland Falls'!_Day129</vt:lpstr>
      <vt:lpstr>'Highland Falls'!_Day13</vt:lpstr>
      <vt:lpstr>'Highland Falls'!_Day130</vt:lpstr>
      <vt:lpstr>'Highland Falls'!_Day131</vt:lpstr>
      <vt:lpstr>'Highland Falls'!_Day132</vt:lpstr>
      <vt:lpstr>'Highland Falls'!_Day133</vt:lpstr>
      <vt:lpstr>'Highland Falls'!_Day134</vt:lpstr>
      <vt:lpstr>'Highland Falls'!_Day135</vt:lpstr>
      <vt:lpstr>'Highland Falls'!_Day136</vt:lpstr>
      <vt:lpstr>'Highland Falls'!_Day137</vt:lpstr>
      <vt:lpstr>'Highland Falls'!_Day138</vt:lpstr>
      <vt:lpstr>'Highland Falls'!_Day139</vt:lpstr>
      <vt:lpstr>'Highland Falls'!_Day14</vt:lpstr>
      <vt:lpstr>'Highland Falls'!_Day140</vt:lpstr>
      <vt:lpstr>'Highland Falls'!_Day141</vt:lpstr>
      <vt:lpstr>'Highland Falls'!_Day142</vt:lpstr>
      <vt:lpstr>'Highland Falls'!_Day143</vt:lpstr>
      <vt:lpstr>'Highland Falls'!_Day144</vt:lpstr>
      <vt:lpstr>'Highland Falls'!_Day145</vt:lpstr>
      <vt:lpstr>'Highland Falls'!_Day146</vt:lpstr>
      <vt:lpstr>'Highland Falls'!_Day147</vt:lpstr>
      <vt:lpstr>'Highland Falls'!_Day148</vt:lpstr>
      <vt:lpstr>'Highland Falls'!_Day149</vt:lpstr>
      <vt:lpstr>'Highland Falls'!_Day15</vt:lpstr>
      <vt:lpstr>'Highland Falls'!_Day150</vt:lpstr>
      <vt:lpstr>'Highland Falls'!_Day151</vt:lpstr>
      <vt:lpstr>'Highland Falls'!_Day152</vt:lpstr>
      <vt:lpstr>'Highland Falls'!_Day153</vt:lpstr>
      <vt:lpstr>'Highland Falls'!_Day154</vt:lpstr>
      <vt:lpstr>'Highland Falls'!_Day155</vt:lpstr>
      <vt:lpstr>'Highland Falls'!_Day156</vt:lpstr>
      <vt:lpstr>'Highland Falls'!_Day157</vt:lpstr>
      <vt:lpstr>'Highland Falls'!_Day158</vt:lpstr>
      <vt:lpstr>'Highland Falls'!_Day159</vt:lpstr>
      <vt:lpstr>'Highland Falls'!_Day16</vt:lpstr>
      <vt:lpstr>'Highland Falls'!_Day160</vt:lpstr>
      <vt:lpstr>'Highland Falls'!_Day161</vt:lpstr>
      <vt:lpstr>'Highland Falls'!_Day162</vt:lpstr>
      <vt:lpstr>'Highland Falls'!_Day163</vt:lpstr>
      <vt:lpstr>'Highland Falls'!_Day164</vt:lpstr>
      <vt:lpstr>'Highland Falls'!_Day165</vt:lpstr>
      <vt:lpstr>'Highland Falls'!_Day166</vt:lpstr>
      <vt:lpstr>'Highland Falls'!_Day167</vt:lpstr>
      <vt:lpstr>'Highland Falls'!_Day168</vt:lpstr>
      <vt:lpstr>'Highland Falls'!_Day169</vt:lpstr>
      <vt:lpstr>'Highland Falls'!_Day17</vt:lpstr>
      <vt:lpstr>'Highland Falls'!_Day170</vt:lpstr>
      <vt:lpstr>'Highland Falls'!_Day171</vt:lpstr>
      <vt:lpstr>'Highland Falls'!_Day172</vt:lpstr>
      <vt:lpstr>'Highland Falls'!_Day173</vt:lpstr>
      <vt:lpstr>'Highland Falls'!_Day174</vt:lpstr>
      <vt:lpstr>'Highland Falls'!_Day175</vt:lpstr>
      <vt:lpstr>'Highland Falls'!_Day176</vt:lpstr>
      <vt:lpstr>'Highland Falls'!_Day177</vt:lpstr>
      <vt:lpstr>'Highland Falls'!_Day178</vt:lpstr>
      <vt:lpstr>'Highland Falls'!_Day179</vt:lpstr>
      <vt:lpstr>'Highland Falls'!_Day18</vt:lpstr>
      <vt:lpstr>'Highland Falls'!_Day180</vt:lpstr>
      <vt:lpstr>'Highland Falls'!_Day181</vt:lpstr>
      <vt:lpstr>'Highland Falls'!_Day182</vt:lpstr>
      <vt:lpstr>'Highland Falls'!_Day183</vt:lpstr>
      <vt:lpstr>'Highland Falls'!_Day184</vt:lpstr>
      <vt:lpstr>'Highland Falls'!_Day185</vt:lpstr>
      <vt:lpstr>'Highland Falls'!_Day186</vt:lpstr>
      <vt:lpstr>'Highland Falls'!_Day187</vt:lpstr>
      <vt:lpstr>'Highland Falls'!_Day188</vt:lpstr>
      <vt:lpstr>'Highland Falls'!_Day189</vt:lpstr>
      <vt:lpstr>'Highland Falls'!_Day19</vt:lpstr>
      <vt:lpstr>'Highland Falls'!_Day190</vt:lpstr>
      <vt:lpstr>'Highland Falls'!_Day191</vt:lpstr>
      <vt:lpstr>'Highland Falls'!_Day192</vt:lpstr>
      <vt:lpstr>'Highland Falls'!_Day193</vt:lpstr>
      <vt:lpstr>'Highland Falls'!_Day194</vt:lpstr>
      <vt:lpstr>'Highland Falls'!_Day195</vt:lpstr>
      <vt:lpstr>'Highland Falls'!_Day196</vt:lpstr>
      <vt:lpstr>'Highland Falls'!_Day197</vt:lpstr>
      <vt:lpstr>'Highland Falls'!_Day198</vt:lpstr>
      <vt:lpstr>'Highland Falls'!_Day199</vt:lpstr>
      <vt:lpstr>'Highland Falls'!_Day2</vt:lpstr>
      <vt:lpstr>'Highland Falls'!_Day20</vt:lpstr>
      <vt:lpstr>'Highland Falls'!_Day200</vt:lpstr>
      <vt:lpstr>'Highland Falls'!_Day201</vt:lpstr>
      <vt:lpstr>'Highland Falls'!_Day202</vt:lpstr>
      <vt:lpstr>'Highland Falls'!_Day203</vt:lpstr>
      <vt:lpstr>'Highland Falls'!_Day204</vt:lpstr>
      <vt:lpstr>'Highland Falls'!_Day205</vt:lpstr>
      <vt:lpstr>'Highland Falls'!_Day206</vt:lpstr>
      <vt:lpstr>'Highland Falls'!_Day207</vt:lpstr>
      <vt:lpstr>'Highland Falls'!_Day208</vt:lpstr>
      <vt:lpstr>'Highland Falls'!_Day209</vt:lpstr>
      <vt:lpstr>'Highland Falls'!_Day21</vt:lpstr>
      <vt:lpstr>'Highland Falls'!_Day210</vt:lpstr>
      <vt:lpstr>'Highland Falls'!_Day211</vt:lpstr>
      <vt:lpstr>'Highland Falls'!_Day212</vt:lpstr>
      <vt:lpstr>'Highland Falls'!_Day213</vt:lpstr>
      <vt:lpstr>'Highland Falls'!_Day214</vt:lpstr>
      <vt:lpstr>'Highland Falls'!_Day215</vt:lpstr>
      <vt:lpstr>'Highland Falls'!_Day216</vt:lpstr>
      <vt:lpstr>'Highland Falls'!_Day217</vt:lpstr>
      <vt:lpstr>'Highland Falls'!_Day218</vt:lpstr>
      <vt:lpstr>'Highland Falls'!_Day219</vt:lpstr>
      <vt:lpstr>'Highland Falls'!_Day22</vt:lpstr>
      <vt:lpstr>'Highland Falls'!_Day220</vt:lpstr>
      <vt:lpstr>'Highland Falls'!_Day221</vt:lpstr>
      <vt:lpstr>'Highland Falls'!_Day222</vt:lpstr>
      <vt:lpstr>'Highland Falls'!_Day223</vt:lpstr>
      <vt:lpstr>'Highland Falls'!_Day224</vt:lpstr>
      <vt:lpstr>'Highland Falls'!_Day225</vt:lpstr>
      <vt:lpstr>'Highland Falls'!_Day226</vt:lpstr>
      <vt:lpstr>'Highland Falls'!_Day227</vt:lpstr>
      <vt:lpstr>'Highland Falls'!_Day228</vt:lpstr>
      <vt:lpstr>'Highland Falls'!_Day229</vt:lpstr>
      <vt:lpstr>'Highland Falls'!_Day23</vt:lpstr>
      <vt:lpstr>'Highland Falls'!_Day230</vt:lpstr>
      <vt:lpstr>'Highland Falls'!_Day231</vt:lpstr>
      <vt:lpstr>'Highland Falls'!_Day232</vt:lpstr>
      <vt:lpstr>'Highland Falls'!_Day233</vt:lpstr>
      <vt:lpstr>'Highland Falls'!_Day234</vt:lpstr>
      <vt:lpstr>'Highland Falls'!_Day235</vt:lpstr>
      <vt:lpstr>'Highland Falls'!_Day236</vt:lpstr>
      <vt:lpstr>'Highland Falls'!_Day237</vt:lpstr>
      <vt:lpstr>'Highland Falls'!_Day238</vt:lpstr>
      <vt:lpstr>'Highland Falls'!_Day239</vt:lpstr>
      <vt:lpstr>'Highland Falls'!_Day24</vt:lpstr>
      <vt:lpstr>'Highland Falls'!_Day240</vt:lpstr>
      <vt:lpstr>'Highland Falls'!_Day241</vt:lpstr>
      <vt:lpstr>'Highland Falls'!_Day242</vt:lpstr>
      <vt:lpstr>'Highland Falls'!_Day243</vt:lpstr>
      <vt:lpstr>'Highland Falls'!_Day244</vt:lpstr>
      <vt:lpstr>'Highland Falls'!_Day245</vt:lpstr>
      <vt:lpstr>'Highland Falls'!_Day246</vt:lpstr>
      <vt:lpstr>'Highland Falls'!_Day247</vt:lpstr>
      <vt:lpstr>'Highland Falls'!_Day248</vt:lpstr>
      <vt:lpstr>'Highland Falls'!_Day249</vt:lpstr>
      <vt:lpstr>'Highland Falls'!_Day25</vt:lpstr>
      <vt:lpstr>'Highland Falls'!_Day250</vt:lpstr>
      <vt:lpstr>'Highland Falls'!_Day251</vt:lpstr>
      <vt:lpstr>'Highland Falls'!_Day252</vt:lpstr>
      <vt:lpstr>'Highland Falls'!_Day253</vt:lpstr>
      <vt:lpstr>'Highland Falls'!_Day254</vt:lpstr>
      <vt:lpstr>'Highland Falls'!_Day255</vt:lpstr>
      <vt:lpstr>'Highland Falls'!_Day256</vt:lpstr>
      <vt:lpstr>'Highland Falls'!_Day257</vt:lpstr>
      <vt:lpstr>'Highland Falls'!_Day258</vt:lpstr>
      <vt:lpstr>'Highland Falls'!_Day259</vt:lpstr>
      <vt:lpstr>'Highland Falls'!_Day26</vt:lpstr>
      <vt:lpstr>'Highland Falls'!_Day260</vt:lpstr>
      <vt:lpstr>'Highland Falls'!_Day261</vt:lpstr>
      <vt:lpstr>'Highland Falls'!_Day262</vt:lpstr>
      <vt:lpstr>'Highland Falls'!_Day263</vt:lpstr>
      <vt:lpstr>'Highland Falls'!_Day264</vt:lpstr>
      <vt:lpstr>'Highland Falls'!_Day265</vt:lpstr>
      <vt:lpstr>'Highland Falls'!_Day266</vt:lpstr>
      <vt:lpstr>'Highland Falls'!_Day267</vt:lpstr>
      <vt:lpstr>'Highland Falls'!_Day268</vt:lpstr>
      <vt:lpstr>'Highland Falls'!_Day269</vt:lpstr>
      <vt:lpstr>'Highland Falls'!_Day27</vt:lpstr>
      <vt:lpstr>'Highland Falls'!_Day270</vt:lpstr>
      <vt:lpstr>'Highland Falls'!_Day271</vt:lpstr>
      <vt:lpstr>'Highland Falls'!_Day272</vt:lpstr>
      <vt:lpstr>'Highland Falls'!_Day273</vt:lpstr>
      <vt:lpstr>'Highland Falls'!_Day274</vt:lpstr>
      <vt:lpstr>'Highland Falls'!_Day275</vt:lpstr>
      <vt:lpstr>'Highland Falls'!_Day276</vt:lpstr>
      <vt:lpstr>'Highland Falls'!_Day277</vt:lpstr>
      <vt:lpstr>'Highland Falls'!_Day278</vt:lpstr>
      <vt:lpstr>'Highland Falls'!_Day279</vt:lpstr>
      <vt:lpstr>'Highland Falls'!_Day28</vt:lpstr>
      <vt:lpstr>'Highland Falls'!_Day280</vt:lpstr>
      <vt:lpstr>'Highland Falls'!_Day281</vt:lpstr>
      <vt:lpstr>'Highland Falls'!_Day282</vt:lpstr>
      <vt:lpstr>'Highland Falls'!_Day283</vt:lpstr>
      <vt:lpstr>'Highland Falls'!_Day284</vt:lpstr>
      <vt:lpstr>'Highland Falls'!_Day285</vt:lpstr>
      <vt:lpstr>'Highland Falls'!_Day286</vt:lpstr>
      <vt:lpstr>'Highland Falls'!_Day287</vt:lpstr>
      <vt:lpstr>'Highland Falls'!_Day288</vt:lpstr>
      <vt:lpstr>'Highland Falls'!_Day289</vt:lpstr>
      <vt:lpstr>'Highland Falls'!_Day29</vt:lpstr>
      <vt:lpstr>'Highland Falls'!_Day290</vt:lpstr>
      <vt:lpstr>'Highland Falls'!_Day291</vt:lpstr>
      <vt:lpstr>'Highland Falls'!_Day292</vt:lpstr>
      <vt:lpstr>'Highland Falls'!_Day293</vt:lpstr>
      <vt:lpstr>'Highland Falls'!_Day294</vt:lpstr>
      <vt:lpstr>'Highland Falls'!_Day295</vt:lpstr>
      <vt:lpstr>'Highland Falls'!_Day296</vt:lpstr>
      <vt:lpstr>'Highland Falls'!_Day297</vt:lpstr>
      <vt:lpstr>'Highland Falls'!_Day298</vt:lpstr>
      <vt:lpstr>'Highland Falls'!_Day299</vt:lpstr>
      <vt:lpstr>'Highland Falls'!_Day3</vt:lpstr>
      <vt:lpstr>'Highland Falls'!_Day30</vt:lpstr>
      <vt:lpstr>'Highland Falls'!_Day300</vt:lpstr>
      <vt:lpstr>'Highland Falls'!_Day301</vt:lpstr>
      <vt:lpstr>'Highland Falls'!_Day302</vt:lpstr>
      <vt:lpstr>'Highland Falls'!_Day303</vt:lpstr>
      <vt:lpstr>'Highland Falls'!_Day304</vt:lpstr>
      <vt:lpstr>'Highland Falls'!_Day305</vt:lpstr>
      <vt:lpstr>'Highland Falls'!_Day306</vt:lpstr>
      <vt:lpstr>'Highland Falls'!_Day307</vt:lpstr>
      <vt:lpstr>'Highland Falls'!_Day308</vt:lpstr>
      <vt:lpstr>'Highland Falls'!_Day309</vt:lpstr>
      <vt:lpstr>'Highland Falls'!_Day31</vt:lpstr>
      <vt:lpstr>'Highland Falls'!_Day310</vt:lpstr>
      <vt:lpstr>'Highland Falls'!_Day311</vt:lpstr>
      <vt:lpstr>'Highland Falls'!_Day312</vt:lpstr>
      <vt:lpstr>'Highland Falls'!_Day313</vt:lpstr>
      <vt:lpstr>'Highland Falls'!_Day314</vt:lpstr>
      <vt:lpstr>'Highland Falls'!_Day315</vt:lpstr>
      <vt:lpstr>'Highland Falls'!_Day316</vt:lpstr>
      <vt:lpstr>'Highland Falls'!_Day317</vt:lpstr>
      <vt:lpstr>'Highland Falls'!_Day318</vt:lpstr>
      <vt:lpstr>'Highland Falls'!_Day319</vt:lpstr>
      <vt:lpstr>'Highland Falls'!_Day32</vt:lpstr>
      <vt:lpstr>'Highland Falls'!_Day320</vt:lpstr>
      <vt:lpstr>'Highland Falls'!_Day321</vt:lpstr>
      <vt:lpstr>'Highland Falls'!_Day322</vt:lpstr>
      <vt:lpstr>'Highland Falls'!_Day323</vt:lpstr>
      <vt:lpstr>'Highland Falls'!_Day324</vt:lpstr>
      <vt:lpstr>'Highland Falls'!_Day325</vt:lpstr>
      <vt:lpstr>'Highland Falls'!_Day326</vt:lpstr>
      <vt:lpstr>'Highland Falls'!_Day327</vt:lpstr>
      <vt:lpstr>'Highland Falls'!_Day328</vt:lpstr>
      <vt:lpstr>'Highland Falls'!_Day329</vt:lpstr>
      <vt:lpstr>'Highland Falls'!_Day33</vt:lpstr>
      <vt:lpstr>'Highland Falls'!_Day330</vt:lpstr>
      <vt:lpstr>'Highland Falls'!_Day331</vt:lpstr>
      <vt:lpstr>'Highland Falls'!_Day332</vt:lpstr>
      <vt:lpstr>'Highland Falls'!_Day333</vt:lpstr>
      <vt:lpstr>'Highland Falls'!_Day334</vt:lpstr>
      <vt:lpstr>'Highland Falls'!_Day335</vt:lpstr>
      <vt:lpstr>'Highland Falls'!_Day336</vt:lpstr>
      <vt:lpstr>'Highland Falls'!_Day337</vt:lpstr>
      <vt:lpstr>'Highland Falls'!_Day338</vt:lpstr>
      <vt:lpstr>'Highland Falls'!_Day339</vt:lpstr>
      <vt:lpstr>'Highland Falls'!_Day34</vt:lpstr>
      <vt:lpstr>'Highland Falls'!_Day340</vt:lpstr>
      <vt:lpstr>'Highland Falls'!_Day341</vt:lpstr>
      <vt:lpstr>'Highland Falls'!_Day342</vt:lpstr>
      <vt:lpstr>'Highland Falls'!_Day343</vt:lpstr>
      <vt:lpstr>'Highland Falls'!_Day344</vt:lpstr>
      <vt:lpstr>'Highland Falls'!_Day345</vt:lpstr>
      <vt:lpstr>'Highland Falls'!_Day346</vt:lpstr>
      <vt:lpstr>'Highland Falls'!_Day347</vt:lpstr>
      <vt:lpstr>'Highland Falls'!_Day348</vt:lpstr>
      <vt:lpstr>'Highland Falls'!_Day349</vt:lpstr>
      <vt:lpstr>'Highland Falls'!_Day35</vt:lpstr>
      <vt:lpstr>'Highland Falls'!_Day350</vt:lpstr>
      <vt:lpstr>'Highland Falls'!_Day351</vt:lpstr>
      <vt:lpstr>'Highland Falls'!_Day352</vt:lpstr>
      <vt:lpstr>'Highland Falls'!_Day353</vt:lpstr>
      <vt:lpstr>'Highland Falls'!_Day354</vt:lpstr>
      <vt:lpstr>'Highland Falls'!_Day355</vt:lpstr>
      <vt:lpstr>'Highland Falls'!_Day356</vt:lpstr>
      <vt:lpstr>'Highland Falls'!_Day357</vt:lpstr>
      <vt:lpstr>'Highland Falls'!_Day358</vt:lpstr>
      <vt:lpstr>'Highland Falls'!_Day359</vt:lpstr>
      <vt:lpstr>'Highland Falls'!_Day36</vt:lpstr>
      <vt:lpstr>'Highland Falls'!_Day360</vt:lpstr>
      <vt:lpstr>'Highland Falls'!_Day361</vt:lpstr>
      <vt:lpstr>'Highland Falls'!_Day362</vt:lpstr>
      <vt:lpstr>'Highland Falls'!_Day363</vt:lpstr>
      <vt:lpstr>'Highland Falls'!_Day364</vt:lpstr>
      <vt:lpstr>'Highland Falls'!_Day365</vt:lpstr>
      <vt:lpstr>'Highland Falls'!_Day366</vt:lpstr>
      <vt:lpstr>'Highland Falls'!_Day37</vt:lpstr>
      <vt:lpstr>'Highland Falls'!_Day38</vt:lpstr>
      <vt:lpstr>'Highland Falls'!_Day39</vt:lpstr>
      <vt:lpstr>'Highland Falls'!_Day4</vt:lpstr>
      <vt:lpstr>'Highland Falls'!_Day40</vt:lpstr>
      <vt:lpstr>'Highland Falls'!_Day41</vt:lpstr>
      <vt:lpstr>'Highland Falls'!_Day42</vt:lpstr>
      <vt:lpstr>'Highland Falls'!_Day43</vt:lpstr>
      <vt:lpstr>'Highland Falls'!_Day44</vt:lpstr>
      <vt:lpstr>'Highland Falls'!_Day45</vt:lpstr>
      <vt:lpstr>'Highland Falls'!_Day46</vt:lpstr>
      <vt:lpstr>'Highland Falls'!_Day47</vt:lpstr>
      <vt:lpstr>'Highland Falls'!_Day48</vt:lpstr>
      <vt:lpstr>'Highland Falls'!_Day49</vt:lpstr>
      <vt:lpstr>'Highland Falls'!_Day5</vt:lpstr>
      <vt:lpstr>'Highland Falls'!_Day50</vt:lpstr>
      <vt:lpstr>'Highland Falls'!_Day51</vt:lpstr>
      <vt:lpstr>'Highland Falls'!_Day52</vt:lpstr>
      <vt:lpstr>'Highland Falls'!_Day53</vt:lpstr>
      <vt:lpstr>'Highland Falls'!_Day54</vt:lpstr>
      <vt:lpstr>'Highland Falls'!_Day55</vt:lpstr>
      <vt:lpstr>'Highland Falls'!_Day56</vt:lpstr>
      <vt:lpstr>'Highland Falls'!_Day57</vt:lpstr>
      <vt:lpstr>'Highland Falls'!_Day58</vt:lpstr>
      <vt:lpstr>'Highland Falls'!_Day59</vt:lpstr>
      <vt:lpstr>'Highland Falls'!_Day6</vt:lpstr>
      <vt:lpstr>'Highland Falls'!_Day60</vt:lpstr>
      <vt:lpstr>'Highland Falls'!_Day61</vt:lpstr>
      <vt:lpstr>'Highland Falls'!_Day62</vt:lpstr>
      <vt:lpstr>'Highland Falls'!_Day63</vt:lpstr>
      <vt:lpstr>'Highland Falls'!_Day64</vt:lpstr>
      <vt:lpstr>'Highland Falls'!_Day65</vt:lpstr>
      <vt:lpstr>'Highland Falls'!_Day66</vt:lpstr>
      <vt:lpstr>'Highland Falls'!_Day67</vt:lpstr>
      <vt:lpstr>'Highland Falls'!_Day68</vt:lpstr>
      <vt:lpstr>'Highland Falls'!_Day69</vt:lpstr>
      <vt:lpstr>'Highland Falls'!_Day7</vt:lpstr>
      <vt:lpstr>'Highland Falls'!_Day70</vt:lpstr>
      <vt:lpstr>'Highland Falls'!_Day71</vt:lpstr>
      <vt:lpstr>'Highland Falls'!_Day72</vt:lpstr>
      <vt:lpstr>'Highland Falls'!_Day73</vt:lpstr>
      <vt:lpstr>'Highland Falls'!_Day74</vt:lpstr>
      <vt:lpstr>'Highland Falls'!_Day75</vt:lpstr>
      <vt:lpstr>'Highland Falls'!_Day76</vt:lpstr>
      <vt:lpstr>'Highland Falls'!_Day77</vt:lpstr>
      <vt:lpstr>'Highland Falls'!_Day78</vt:lpstr>
      <vt:lpstr>'Highland Falls'!_Day79</vt:lpstr>
      <vt:lpstr>'Highland Falls'!_Day8</vt:lpstr>
      <vt:lpstr>'Highland Falls'!_Day80</vt:lpstr>
      <vt:lpstr>'Highland Falls'!_Day81</vt:lpstr>
      <vt:lpstr>'Highland Falls'!_Day82</vt:lpstr>
      <vt:lpstr>'Highland Falls'!_Day83</vt:lpstr>
      <vt:lpstr>'Highland Falls'!_Day84</vt:lpstr>
      <vt:lpstr>'Highland Falls'!_Day85</vt:lpstr>
      <vt:lpstr>'Highland Falls'!_Day86</vt:lpstr>
      <vt:lpstr>'Highland Falls'!_Day87</vt:lpstr>
      <vt:lpstr>'Highland Falls'!_Day88</vt:lpstr>
      <vt:lpstr>'Highland Falls'!_Day89</vt:lpstr>
      <vt:lpstr>'Highland Falls'!_Day9</vt:lpstr>
      <vt:lpstr>'Highland Falls'!_Day90</vt:lpstr>
      <vt:lpstr>'Highland Falls'!_Day91</vt:lpstr>
      <vt:lpstr>'Highland Falls'!_Day92</vt:lpstr>
      <vt:lpstr>'Highland Falls'!_Day93</vt:lpstr>
      <vt:lpstr>'Highland Falls'!_Day94</vt:lpstr>
      <vt:lpstr>'Highland Falls'!_Day95</vt:lpstr>
      <vt:lpstr>'Highland Falls'!_Day96</vt:lpstr>
      <vt:lpstr>'Highland Falls'!_Day97</vt:lpstr>
      <vt:lpstr>'Highland Falls'!_Day98</vt:lpstr>
      <vt:lpstr>'Highland Falls'!_Day99</vt:lpstr>
      <vt:lpstr>'Highland Falls'!DailyConsumption</vt:lpstr>
      <vt:lpstr>'Highland Falls'!Dates</vt:lpstr>
      <vt:lpstr>'Highland Falls'!PR</vt:lpstr>
      <vt:lpstr>'Highland Falls'!Profile</vt:lpstr>
      <vt:lpstr>'Highland Falls'!ProfileRect</vt:lpstr>
      <vt:lpstr>'Highland Falls'!TimeHead1</vt:lpstr>
      <vt:lpstr>'Highland Falls'!TimeHead2</vt:lpstr>
      <vt:lpstr>'Highland Falls'!TotalConsumption</vt:lpstr>
    </vt:vector>
  </TitlesOfParts>
  <Company>Con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Anny</dc:creator>
  <cp:lastModifiedBy>McGuire, Michael</cp:lastModifiedBy>
  <dcterms:created xsi:type="dcterms:W3CDTF">2015-02-17T14:42:39Z</dcterms:created>
  <dcterms:modified xsi:type="dcterms:W3CDTF">2016-06-15T19:05:35Z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0x0101007C49C9F718451F459B417C4345B31567</vt:lpwstr>
  </property>
</Properties>
</file>